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laura_schifman_mass_gov/Documents/5. Stormwater Enterprise Funds/"/>
    </mc:Choice>
  </mc:AlternateContent>
  <xr:revisionPtr revIDLastSave="3" documentId="8_{FE06FF2D-F03A-4F07-B0E6-7605D27324D3}" xr6:coauthVersionLast="45" xr6:coauthVersionMax="45" xr10:uidLastSave="{815E5BCD-CDEF-49F0-9AE4-C676A5A391CF}"/>
  <bookViews>
    <workbookView xWindow="7650" yWindow="4005" windowWidth="10155" windowHeight="6000" tabRatio="681" xr2:uid="{00000000-000D-0000-FFFF-FFFF00000000}"/>
  </bookViews>
  <sheets>
    <sheet name="Overview of SEF" sheetId="1" r:id="rId1"/>
    <sheet name="Ashland" sheetId="4" r:id="rId2"/>
    <sheet name="Braintree" sheetId="5" r:id="rId3"/>
    <sheet name="Bellingham" sheetId="19" r:id="rId4"/>
    <sheet name="Chelmsford" sheetId="16" r:id="rId5"/>
    <sheet name="Chicopee" sheetId="6" r:id="rId6"/>
    <sheet name="East Longmeadow" sheetId="18" r:id="rId7"/>
    <sheet name="Fall River" sheetId="9" r:id="rId8"/>
    <sheet name="Longmeadow" sheetId="11" r:id="rId9"/>
    <sheet name="Millis" sheetId="13" r:id="rId10"/>
    <sheet name="Milton" sheetId="3" r:id="rId11"/>
    <sheet name="Newton" sheetId="8" r:id="rId12"/>
    <sheet name="Northampton" sheetId="12" r:id="rId13"/>
    <sheet name="Pepperell" sheetId="14" r:id="rId14"/>
    <sheet name="Reading" sheetId="7" r:id="rId15"/>
    <sheet name="Shrewsbury" sheetId="15" r:id="rId16"/>
    <sheet name="Westfield" sheetId="10" r:id="rId17"/>
    <sheet name="Westford" sheetId="17" r:id="rId18"/>
  </sheets>
  <definedNames>
    <definedName name="_xlnm._FilterDatabase" localSheetId="0" hidden="1">'Overview of SEF'!$B$1:$K$28</definedName>
    <definedName name="_xlnm.Print_Area" localSheetId="1">Ashland!$A$1:$D$7</definedName>
    <definedName name="_xlnm.Print_Area" localSheetId="2">Braintree!$A$1:$D$8</definedName>
    <definedName name="_xlnm.Print_Area" localSheetId="4">Chelmsford!$A$1:$E$21</definedName>
    <definedName name="_xlnm.Print_Area" localSheetId="5">Chicopee!$A$1:$D$7</definedName>
    <definedName name="_xlnm.Print_Area" localSheetId="6">'East Longmeadow'!$A$1:$E$13</definedName>
    <definedName name="_xlnm.Print_Area" localSheetId="7">'Fall River'!$A$1:$D$7</definedName>
    <definedName name="_xlnm.Print_Area" localSheetId="8">Longmeadow!$A$1:$E$8</definedName>
    <definedName name="_xlnm.Print_Area" localSheetId="9">Millis!$A$1:$E$7</definedName>
    <definedName name="_xlnm.Print_Area" localSheetId="10">Milton!$A$1:$E$11</definedName>
    <definedName name="_xlnm.Print_Area" localSheetId="11">Newton!$A$1:$D$7</definedName>
    <definedName name="_xlnm.Print_Area" localSheetId="12">Northampton!$A$1:$E$9</definedName>
    <definedName name="_xlnm.Print_Area" localSheetId="0">'Overview of SEF'!$A$1:$AA$22</definedName>
    <definedName name="_xlnm.Print_Area" localSheetId="13">Pepperell!$A$1:$E$7</definedName>
    <definedName name="_xlnm.Print_Area" localSheetId="14">Reading!$A$1:$D$7</definedName>
    <definedName name="_xlnm.Print_Area" localSheetId="15">Shrewsbury!$A$1:$E$16</definedName>
    <definedName name="_xlnm.Print_Area" localSheetId="16">Westfield!$A$1:$D$7</definedName>
    <definedName name="_xlnm.Print_Area" localSheetId="17">Westford!$A$1:$E$16</definedName>
    <definedName name="_xlnm.Print_Titles" localSheetId="4">Chelmsford!$A:$A,Chelmsford!$1:$2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9" l="1"/>
  <c r="D4" i="19"/>
  <c r="D3" i="19"/>
  <c r="D4" i="5"/>
  <c r="D3" i="5"/>
  <c r="F9" i="1" l="1"/>
  <c r="E3" i="17"/>
  <c r="D5" i="16" l="1"/>
  <c r="D6" i="16"/>
  <c r="D7" i="16"/>
  <c r="D4" i="16"/>
  <c r="E8" i="16"/>
  <c r="E9" i="16" s="1"/>
  <c r="D5" i="11"/>
  <c r="D8" i="11"/>
  <c r="D7" i="11"/>
  <c r="D6" i="11"/>
  <c r="E4" i="11"/>
  <c r="E3" i="11"/>
  <c r="E10" i="16" l="1"/>
  <c r="D9" i="16"/>
  <c r="D8" i="16"/>
  <c r="D3" i="7"/>
  <c r="F2" i="1"/>
  <c r="D3" i="6"/>
  <c r="E11" i="16" l="1"/>
  <c r="D10" i="16"/>
  <c r="E12" i="16" l="1"/>
  <c r="D11" i="16"/>
  <c r="E13" i="16" l="1"/>
  <c r="D12" i="16"/>
  <c r="E14" i="16" l="1"/>
  <c r="D13" i="16"/>
  <c r="E15" i="16" l="1"/>
  <c r="D14" i="16"/>
  <c r="E16" i="16" l="1"/>
  <c r="D15" i="16"/>
  <c r="E17" i="16" l="1"/>
  <c r="D16" i="16"/>
  <c r="E18" i="16" l="1"/>
  <c r="D17" i="16"/>
  <c r="E19" i="16" l="1"/>
  <c r="D18" i="16"/>
  <c r="E20" i="16" l="1"/>
  <c r="D19" i="16"/>
  <c r="E21" i="16" l="1"/>
  <c r="D21" i="16" s="1"/>
  <c r="D20" i="16"/>
</calcChain>
</file>

<file path=xl/sharedStrings.xml><?xml version="1.0" encoding="utf-8"?>
<sst xmlns="http://schemas.openxmlformats.org/spreadsheetml/2006/main" count="548" uniqueCount="247">
  <si>
    <t>Number</t>
  </si>
  <si>
    <t>Municipality</t>
  </si>
  <si>
    <t>Established Enterprise Account</t>
  </si>
  <si>
    <t>Established Fee</t>
  </si>
  <si>
    <t>Notes</t>
  </si>
  <si>
    <t>Chicopee</t>
  </si>
  <si>
    <t>Reading</t>
  </si>
  <si>
    <t>Newton</t>
  </si>
  <si>
    <t>Fall River</t>
  </si>
  <si>
    <t>Gloucester</t>
  </si>
  <si>
    <t>tba</t>
  </si>
  <si>
    <t>Westfield</t>
  </si>
  <si>
    <t>Ayer</t>
  </si>
  <si>
    <t>Northampton</t>
  </si>
  <si>
    <t>Milton</t>
  </si>
  <si>
    <t>Longmeadow</t>
  </si>
  <si>
    <t>Braintree</t>
  </si>
  <si>
    <t>Millis</t>
  </si>
  <si>
    <t>Ashland</t>
  </si>
  <si>
    <t>Pepperell</t>
  </si>
  <si>
    <t>Shrewsbury</t>
  </si>
  <si>
    <t>Dracut</t>
  </si>
  <si>
    <t>Chelmsford</t>
  </si>
  <si>
    <t>Tewksbury</t>
  </si>
  <si>
    <t>Westford</t>
  </si>
  <si>
    <t>Bellingham</t>
  </si>
  <si>
    <t>Impervious Area</t>
  </si>
  <si>
    <r>
      <t>(ft</t>
    </r>
    <r>
      <rPr>
        <b/>
        <vertAlign val="superscript"/>
        <sz val="7.5"/>
        <color rgb="FFFFF8C8"/>
        <rFont val="Inherit"/>
      </rPr>
      <t>2</t>
    </r>
    <r>
      <rPr>
        <b/>
        <sz val="11"/>
        <color rgb="FFFFF8C8"/>
        <rFont val="Inherit"/>
      </rPr>
      <t>)</t>
    </r>
  </si>
  <si>
    <t>Impervious Charge</t>
  </si>
  <si>
    <t>Annual SW fee</t>
  </si>
  <si>
    <t>Single family</t>
  </si>
  <si>
    <t>tier 1</t>
  </si>
  <si>
    <t>0 - 2,075</t>
  </si>
  <si>
    <t>tier 2</t>
  </si>
  <si>
    <t>2,076 - 2,675</t>
  </si>
  <si>
    <t>tier 3</t>
  </si>
  <si>
    <t>2,676 - 4,225</t>
  </si>
  <si>
    <t>tier 4.1</t>
  </si>
  <si>
    <t>4,226 - 8,364</t>
  </si>
  <si>
    <t>tier 4.2</t>
  </si>
  <si>
    <t>8,365 - 15,894</t>
  </si>
  <si>
    <t>tier 4.3</t>
  </si>
  <si>
    <t>15,895 and greater</t>
  </si>
  <si>
    <t>Other Residential</t>
  </si>
  <si>
    <t>condos, multi family</t>
  </si>
  <si>
    <r>
      <t>$1.88 x 100 ft</t>
    </r>
    <r>
      <rPr>
        <vertAlign val="superscript"/>
        <sz val="7.5"/>
        <color rgb="FF444444"/>
        <rFont val="Inherit"/>
      </rPr>
      <t>2</t>
    </r>
    <r>
      <rPr>
        <sz val="11"/>
        <color rgb="FF444444"/>
        <rFont val="Inherit"/>
      </rPr>
      <t> </t>
    </r>
  </si>
  <si>
    <t>varies by area</t>
  </si>
  <si>
    <t>office, retail, etc.</t>
  </si>
  <si>
    <t>Tax Exempt</t>
  </si>
  <si>
    <t>municipal, institutional</t>
  </si>
  <si>
    <t>$1.88/100 sqft ISA</t>
  </si>
  <si>
    <t>SF residential on 4-tiered system</t>
  </si>
  <si>
    <t>Link</t>
  </si>
  <si>
    <t>https://www.townofmilton.org/stormwater-management/pages/how-stormwater-fee-generated</t>
  </si>
  <si>
    <t>https://www.ashlandmass.com/677/Ashland-Impervious-Area-Map</t>
  </si>
  <si>
    <t>$8.75/quarter</t>
  </si>
  <si>
    <r>
      <t>$0.80 x 100 ft</t>
    </r>
    <r>
      <rPr>
        <vertAlign val="superscript"/>
        <sz val="7.5"/>
        <color rgb="FF444444"/>
        <rFont val="Inherit"/>
      </rPr>
      <t>2</t>
    </r>
    <r>
      <rPr>
        <sz val="11"/>
        <color rgb="FF444444"/>
        <rFont val="Inherit"/>
      </rPr>
      <t> </t>
    </r>
  </si>
  <si>
    <t>Commercial/ Industrial</t>
  </si>
  <si>
    <t>flat fee</t>
  </si>
  <si>
    <t>Other Residential, MF (1-3)</t>
  </si>
  <si>
    <t>Other Residential, MF (4+)</t>
  </si>
  <si>
    <t xml:space="preserve"> Industrial</t>
  </si>
  <si>
    <t>Commercial</t>
  </si>
  <si>
    <t>https://braintreema.gov/846/Stormwater-Utility</t>
  </si>
  <si>
    <t>$25/quarter</t>
  </si>
  <si>
    <t>condos, mutiple dwelling</t>
  </si>
  <si>
    <t>$0.45 / 1000 sqft property</t>
  </si>
  <si>
    <t>~$0.45/1000 sqft property per quarter (min $25; max $160)</t>
  </si>
  <si>
    <t>measured by property area, not ISA</t>
  </si>
  <si>
    <t>https://www.chicopeema.gov/DocumentCenter/View/8156/Storm-Fee-and-Sewer-Use-Fee-Rate-Schedule</t>
  </si>
  <si>
    <t>Other Residential quarterly fee</t>
  </si>
  <si>
    <t>Commercial/ Industrial quarterly fee</t>
  </si>
  <si>
    <t>Tax Exempt quarterly fee</t>
  </si>
  <si>
    <t>$8 - $117</t>
  </si>
  <si>
    <t>$1.87 / 100 sqft ISA</t>
  </si>
  <si>
    <t>https://www.readingma.gov/collector/pages/storm-water-faqs</t>
  </si>
  <si>
    <t>$15/quarter</t>
  </si>
  <si>
    <t>Other Residential, MF</t>
  </si>
  <si>
    <t>varies by area, with minimum of $150 annually</t>
  </si>
  <si>
    <t>$0.047 / sqft ISA</t>
  </si>
  <si>
    <t>Minimum commercial/industrial fee is $150</t>
  </si>
  <si>
    <t>http://www.newtonma.gov/documents/dpw/WaterDept/SW%20Fee%20Notice%20Updated%20July%201%202019.pdf</t>
  </si>
  <si>
    <t>https://www.fallriverma.org/wp-content/uploads/2019/07/price-list-update-2019-07-01-1.pdf</t>
  </si>
  <si>
    <t>SF Residential quarterly fee</t>
  </si>
  <si>
    <t>https://www.cityofwestfield.org/DocumentCenter/View/401/Sample-Water-Utility-Bill?bidId=</t>
  </si>
  <si>
    <t>tier 4</t>
  </si>
  <si>
    <t>0 - 2,250</t>
  </si>
  <si>
    <t>3,056 - 4,276</t>
  </si>
  <si>
    <t>4,276 +</t>
  </si>
  <si>
    <t>https://ecode360.com/28439880</t>
  </si>
  <si>
    <t>$10.17 ($3.39 per month)</t>
  </si>
  <si>
    <t>flat</t>
  </si>
  <si>
    <t>$3.39 per month</t>
  </si>
  <si>
    <t>Non-residential (Commercial/ Industrial, Tax Exempt, Municipal)</t>
  </si>
  <si>
    <t>https://www.longmeadow.org/1130/Stormwater</t>
  </si>
  <si>
    <t>Block ERU Range 1-10</t>
  </si>
  <si>
    <t>Block ERU Range 11-50</t>
  </si>
  <si>
    <t>Block ERU Range 51-100</t>
  </si>
  <si>
    <t>Block ERU Range 101-500</t>
  </si>
  <si>
    <t>$0 - $99+</t>
  </si>
  <si>
    <t>tiered based on ISA</t>
  </si>
  <si>
    <t>https://www.millis.org/sites/millisma/files/uploads/howrates.pdf</t>
  </si>
  <si>
    <t>Billing Unit</t>
  </si>
  <si>
    <t>0 - 199</t>
  </si>
  <si>
    <t>2,250 - 3,056</t>
  </si>
  <si>
    <t>200 - 1499</t>
  </si>
  <si>
    <t>1500 - 2499</t>
  </si>
  <si>
    <t>2500 - 3499</t>
  </si>
  <si>
    <t>Each additional 1000 sqft</t>
  </si>
  <si>
    <t>+ $33</t>
  </si>
  <si>
    <t>varies</t>
  </si>
  <si>
    <t>all parcels</t>
  </si>
  <si>
    <t>https://www.town.pepperell.ma.us/583/Notice-to-Pepperell-Residents</t>
  </si>
  <si>
    <t>$15 per quarter</t>
  </si>
  <si>
    <t>Government owned parcels</t>
  </si>
  <si>
    <t>Undeveloped Parcels</t>
  </si>
  <si>
    <t>Parcels &lt;1,000 sqft in area that are undeveloped</t>
  </si>
  <si>
    <t>501 (c)(3) owned property designated to protect open space for conservation</t>
  </si>
  <si>
    <t xml:space="preserve">opt out </t>
  </si>
  <si>
    <t>Tier (1-3 Family Homes, 2-unit Condos, Townhouses, Multiple Houses)</t>
  </si>
  <si>
    <t>0 - 5,000</t>
  </si>
  <si>
    <t>5,000 - 10,000</t>
  </si>
  <si>
    <t>&gt;10,000</t>
  </si>
  <si>
    <t>$22.50 per quarter</t>
  </si>
  <si>
    <t>$50.00 per quarter</t>
  </si>
  <si>
    <t>$81.25 per quarter</t>
  </si>
  <si>
    <t>Tier (Other Residential / Non-Residential)</t>
  </si>
  <si>
    <t>tier 5</t>
  </si>
  <si>
    <t>tier 6</t>
  </si>
  <si>
    <t>tier 7</t>
  </si>
  <si>
    <t>tier 8</t>
  </si>
  <si>
    <t>tier 9</t>
  </si>
  <si>
    <t>tier 10</t>
  </si>
  <si>
    <t>vacant</t>
  </si>
  <si>
    <t>5,001 - 10,000</t>
  </si>
  <si>
    <t>10,001 - 15,000</t>
  </si>
  <si>
    <t>15,001 - 25,000</t>
  </si>
  <si>
    <t>25,001 - 50,000</t>
  </si>
  <si>
    <t>50,001 - 75,000</t>
  </si>
  <si>
    <t>75,001 - 100,000</t>
  </si>
  <si>
    <t>100,001 - 200,000</t>
  </si>
  <si>
    <t>200,001 - 300,000</t>
  </si>
  <si>
    <t>&gt;300,000</t>
  </si>
  <si>
    <t>-</t>
  </si>
  <si>
    <t>https://shrewsburyma.gov/803/Stormwater-Management</t>
  </si>
  <si>
    <t>$11.25 - $1875.00</t>
  </si>
  <si>
    <t>$10 - $2000</t>
  </si>
  <si>
    <t>$62.50 - $2,000</t>
  </si>
  <si>
    <t>https://www.townofchelmsford.us/DocumentCenter/View/9521/Stormwater-Utility-Tiers-2019</t>
  </si>
  <si>
    <t>SF Residential</t>
  </si>
  <si>
    <t>$10 / quarter</t>
  </si>
  <si>
    <t>tier 11</t>
  </si>
  <si>
    <t>tier 12</t>
  </si>
  <si>
    <t>tier 13</t>
  </si>
  <si>
    <t>tier 14</t>
  </si>
  <si>
    <t>tier 15</t>
  </si>
  <si>
    <t>tier 16</t>
  </si>
  <si>
    <t>tier 17</t>
  </si>
  <si>
    <t>tier 18</t>
  </si>
  <si>
    <t>300,001 - 400,000</t>
  </si>
  <si>
    <t>400,001 - 500,000</t>
  </si>
  <si>
    <t>500,001 - 600,000</t>
  </si>
  <si>
    <t>600,001 - 700,000</t>
  </si>
  <si>
    <t>700,001 - 800,000</t>
  </si>
  <si>
    <t>800,001 - 900,000</t>
  </si>
  <si>
    <t>900,001 - 1,000,000</t>
  </si>
  <si>
    <t>1,000,001 - 1,100,000</t>
  </si>
  <si>
    <t>1,100,001 - 1,200,000</t>
  </si>
  <si>
    <t>$75 per ERU</t>
  </si>
  <si>
    <t>tiered based on ISA; 1 ERU &gt;2,900 to &lt;=4,100</t>
  </si>
  <si>
    <t>https://www.westfordma.gov/DocumentCenter/View/8377/Stormwater-Management-Utility-Fee-and-Credit-Policy-Amended-10152019?bidId=</t>
  </si>
  <si>
    <t>Tier (SF Homes)</t>
  </si>
  <si>
    <t xml:space="preserve"> &lt;2,000</t>
  </si>
  <si>
    <t>$9.37 - $37.50</t>
  </si>
  <si>
    <t>&gt;2,000 to &lt;=2,900</t>
  </si>
  <si>
    <t>&gt;2,900 to &lt;=4,100</t>
  </si>
  <si>
    <t>&gt;4,100 to &lt;=5,500</t>
  </si>
  <si>
    <t>&gt;5,500</t>
  </si>
  <si>
    <t>$75.00/ERU</t>
  </si>
  <si>
    <t xml:space="preserve">varies </t>
  </si>
  <si>
    <t>East Longmeadow</t>
  </si>
  <si>
    <t>condos, multi family, apartments (4-8)</t>
  </si>
  <si>
    <t>Apartment &gt;8</t>
  </si>
  <si>
    <t>Congegrate Living Facilities</t>
  </si>
  <si>
    <t>Mixed Use Commercial - Residential, predom. Commercial</t>
  </si>
  <si>
    <t>Commercial Condos</t>
  </si>
  <si>
    <t>Agricultural vacant land</t>
  </si>
  <si>
    <t>Mixed Use</t>
  </si>
  <si>
    <t>Excempt Parcels - Residential</t>
  </si>
  <si>
    <t>by land use code</t>
  </si>
  <si>
    <t>$6.25 - $125</t>
  </si>
  <si>
    <t>Exempt Parcels - Commercial</t>
  </si>
  <si>
    <t>$50 - $125</t>
  </si>
  <si>
    <t>flat rate based on land use code</t>
  </si>
  <si>
    <t>https://www.eastlongmeadowma.gov/DocumentCenter/View/8193/FY20-Rates-and-Fees-Final</t>
  </si>
  <si>
    <t xml:space="preserve">varies, see Longmeadow tab for details
</t>
  </si>
  <si>
    <t>varies, see Northampton tab for details</t>
  </si>
  <si>
    <t>tiered, based on ERU</t>
  </si>
  <si>
    <t>varies by ISA</t>
  </si>
  <si>
    <t>Updated</t>
  </si>
  <si>
    <t>Block Coefficient (ERU)</t>
  </si>
  <si>
    <t>1 ERU =    3400 sqft</t>
  </si>
  <si>
    <t>SF hoems and Condos</t>
  </si>
  <si>
    <t>Other Residential (apartments)</t>
  </si>
  <si>
    <t xml:space="preserve">Vacant Land </t>
  </si>
  <si>
    <t>Single family, Two- Three and Four-unit Residential</t>
  </si>
  <si>
    <t xml:space="preserve">Condos / Apts Residential (5 units or more) </t>
  </si>
  <si>
    <t>Large residential</t>
  </si>
  <si>
    <t>$0.047/ sqft ISA</t>
  </si>
  <si>
    <t>$75 per ERU (except Year 1)</t>
  </si>
  <si>
    <t>TBA</t>
  </si>
  <si>
    <t>$ 11.25 - $81.25</t>
  </si>
  <si>
    <t>$16.55 - $67.04</t>
  </si>
  <si>
    <t>see Ordinance in ecode for details</t>
  </si>
  <si>
    <t>Small Residential</t>
  </si>
  <si>
    <t xml:space="preserve">(single, 2, 3 &amp; </t>
  </si>
  <si>
    <t>4 family)</t>
  </si>
  <si>
    <t>condos, apartments</t>
  </si>
  <si>
    <t xml:space="preserve">$44.00 per ERU </t>
  </si>
  <si>
    <t>fee based on land use coed (1ERU= Equivlant Residentual Unit= 2800 sqft of impervious surface</t>
  </si>
  <si>
    <t>$0.80/100 sqft ISA or $20 per quarter minimum</t>
  </si>
  <si>
    <t>Redidential flat fee; Commercial/Exempt Undeveloped land $20/quarter</t>
  </si>
  <si>
    <t>varies by area, minimum $100.00</t>
  </si>
  <si>
    <t>$20.00 per quarter or $8.75 per quarter, depending on assessed land type</t>
  </si>
  <si>
    <t>$35.00 or $100.00</t>
  </si>
  <si>
    <t xml:space="preserve">$7.50/quarter </t>
  </si>
  <si>
    <t>$0.020 / sqft property</t>
  </si>
  <si>
    <t>Other Residential / Non-Residential, Commercial, etc.</t>
  </si>
  <si>
    <t>$24/ERU
1ERU = 3,025 sqft. 
Condos = 1 ERU
2 &amp; 3 Families = 2 ERUs</t>
  </si>
  <si>
    <t>Property owners can apply for credits to reduce costs based on Bellingham Storwmater Utility Credit Policy</t>
  </si>
  <si>
    <t>ISA/3,025 sqft * $24</t>
  </si>
  <si>
    <t>$11.25 - $11 per unit for 4+ units</t>
  </si>
  <si>
    <t>$11.25, includes SF and MF (1-3)</t>
  </si>
  <si>
    <t>SF and 1-3 MF flat fee; MF (4+), commercial, industrial, tax exempt based on ERU of $0.41/100 sqft or $11.25/ ERU</t>
  </si>
  <si>
    <t>Yarmouth</t>
  </si>
  <si>
    <t xml:space="preserve">2009, DIMS </t>
  </si>
  <si>
    <t>$11.25/quarter</t>
  </si>
  <si>
    <t>$11.25 - $11/unit</t>
  </si>
  <si>
    <t>varies by number of units</t>
  </si>
  <si>
    <t>~$0.41/100 sqft ISA</t>
  </si>
  <si>
    <t>$11.25+</t>
  </si>
  <si>
    <t>$0.41/100 sqft ISA</t>
  </si>
  <si>
    <t>$24/quarter</t>
  </si>
  <si>
    <t>Condos</t>
  </si>
  <si>
    <t>Other Residential, MF (2&amp;3)</t>
  </si>
  <si>
    <t>$48/quarter</t>
  </si>
  <si>
    <t>ISA/3,025 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</si>
</sst>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Inherit"/>
    </font>
    <font>
      <b/>
      <sz val="11"/>
      <color rgb="FFFFF8C8"/>
      <name val="Inherit"/>
    </font>
    <font>
      <b/>
      <vertAlign val="superscript"/>
      <sz val="7.5"/>
      <color rgb="FFFFF8C8"/>
      <name val="Inherit"/>
    </font>
    <font>
      <vertAlign val="superscript"/>
      <sz val="7.5"/>
      <color rgb="FF444444"/>
      <name val="Inherit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547B"/>
        <bgColor indexed="64"/>
      </patternFill>
    </fill>
    <fill>
      <patternFill patternType="solid">
        <fgColor rgb="FF2C547B"/>
        <bgColor rgb="FF2C547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8" fontId="2" fillId="0" borderId="0" xfId="0" applyNumberFormat="1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left" vertical="center" wrapText="1" indent="1"/>
    </xf>
    <xf numFmtId="8" fontId="0" fillId="0" borderId="0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2" fontId="2" fillId="0" borderId="0" xfId="0" applyNumberFormat="1" applyFont="1" applyFill="1" applyAlignment="1">
      <alignment horizontal="left" vertical="center" wrapText="1" indent="1"/>
    </xf>
    <xf numFmtId="164" fontId="2" fillId="0" borderId="0" xfId="0" quotePrefix="1" applyNumberFormat="1" applyFont="1" applyFill="1" applyAlignment="1">
      <alignment horizontal="left" vertical="center" wrapText="1" indent="1"/>
    </xf>
    <xf numFmtId="6" fontId="2" fillId="0" borderId="0" xfId="0" applyNumberFormat="1" applyFont="1" applyFill="1" applyAlignment="1">
      <alignment horizontal="left" vertical="center" wrapText="1" indent="1"/>
    </xf>
    <xf numFmtId="3" fontId="2" fillId="0" borderId="0" xfId="0" applyNumberFormat="1" applyFont="1" applyFill="1" applyAlignmen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 wrapText="1"/>
    </xf>
    <xf numFmtId="8" fontId="2" fillId="0" borderId="0" xfId="0" applyNumberFormat="1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left" vertical="center" wrapText="1" inden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6" fontId="9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8" fontId="2" fillId="0" borderId="0" xfId="0" applyNumberFormat="1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left" vertical="center" wrapText="1" indent="1"/>
    </xf>
    <xf numFmtId="14" fontId="0" fillId="0" borderId="0" xfId="0" applyNumberFormat="1" applyAlignment="1">
      <alignment horizontal="left" vertical="top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ofwestfield.org/DocumentCenter/View/401/Sample-Water-Utility-Bill?bidId=" TargetMode="External"/><Relationship Id="rId13" Type="http://schemas.openxmlformats.org/officeDocument/2006/relationships/hyperlink" Target="https://shrewsburyma.gov/803/Stormwater-Management" TargetMode="External"/><Relationship Id="rId3" Type="http://schemas.openxmlformats.org/officeDocument/2006/relationships/hyperlink" Target="https://braintreema.gov/846/Stormwater-Utility" TargetMode="External"/><Relationship Id="rId7" Type="http://schemas.openxmlformats.org/officeDocument/2006/relationships/hyperlink" Target="https://www.fallriverma.org/wp-content/uploads/2019/07/price-list-update-2019-07-01-1.pdf" TargetMode="External"/><Relationship Id="rId12" Type="http://schemas.openxmlformats.org/officeDocument/2006/relationships/hyperlink" Target="https://www.town.pepperell.ma.us/583/Notice-to-Pepperell-Resident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ashlandmass.com/677/Ashland-Impervious-Area-Map" TargetMode="External"/><Relationship Id="rId16" Type="http://schemas.openxmlformats.org/officeDocument/2006/relationships/hyperlink" Target="https://www.eastlongmeadowma.gov/DocumentCenter/View/8193/FY20-Rates-and-Fees-Final" TargetMode="External"/><Relationship Id="rId1" Type="http://schemas.openxmlformats.org/officeDocument/2006/relationships/hyperlink" Target="https://www.townofmilton.org/stormwater-management/pages/how-stormwater-fee-generated" TargetMode="External"/><Relationship Id="rId6" Type="http://schemas.openxmlformats.org/officeDocument/2006/relationships/hyperlink" Target="http://www.newtonma.gov/documents/dpw/WaterDept/SW%20Fee%20Notice%20Updated%20July%201%202019.pdf" TargetMode="External"/><Relationship Id="rId11" Type="http://schemas.openxmlformats.org/officeDocument/2006/relationships/hyperlink" Target="https://www.millis.org/sites/millisma/files/uploads/howrates.pdf" TargetMode="External"/><Relationship Id="rId5" Type="http://schemas.openxmlformats.org/officeDocument/2006/relationships/hyperlink" Target="https://www.readingma.gov/collector/pages/storm-water-faqs" TargetMode="External"/><Relationship Id="rId15" Type="http://schemas.openxmlformats.org/officeDocument/2006/relationships/hyperlink" Target="https://www.westfordma.gov/DocumentCenter/View/8377/Stormwater-Management-Utility-Fee-and-Credit-Policy-Amended-10152019?bidId=" TargetMode="External"/><Relationship Id="rId10" Type="http://schemas.openxmlformats.org/officeDocument/2006/relationships/hyperlink" Target="https://www.longmeadow.org/1130/Stormwater" TargetMode="External"/><Relationship Id="rId4" Type="http://schemas.openxmlformats.org/officeDocument/2006/relationships/hyperlink" Target="https://www.chicopeema.gov/DocumentCenter/View/8156/Storm-Fee-and-Sewer-Use-Fee-Rate-Schedule" TargetMode="External"/><Relationship Id="rId9" Type="http://schemas.openxmlformats.org/officeDocument/2006/relationships/hyperlink" Target="https://ecode360.com/28439880" TargetMode="External"/><Relationship Id="rId14" Type="http://schemas.openxmlformats.org/officeDocument/2006/relationships/hyperlink" Target="https://www.townofchelmsford.us/DocumentCenter/View/9521/Stormwater-Utility-Tiers-201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selection activeCell="F1" activeCellId="2" sqref="D1:D1048576 C1:C1048576 F1:F1048576"/>
    </sheetView>
  </sheetViews>
  <sheetFormatPr defaultRowHeight="15"/>
  <cols>
    <col min="1" max="1" width="12" style="20" customWidth="1"/>
    <col min="2" max="2" width="10.140625" style="20" customWidth="1"/>
    <col min="3" max="3" width="20.28515625" style="20" customWidth="1"/>
    <col min="4" max="4" width="21.140625" style="20" customWidth="1"/>
    <col min="5" max="6" width="21.5703125" style="20" customWidth="1"/>
    <col min="7" max="7" width="19" style="20" customWidth="1"/>
    <col min="8" max="10" width="21.5703125" style="20" customWidth="1"/>
    <col min="11" max="11" width="9.140625" style="30"/>
    <col min="12" max="16384" width="9.140625" style="20"/>
  </cols>
  <sheetData>
    <row r="1" spans="1:12" ht="45">
      <c r="A1" s="20" t="s">
        <v>199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83</v>
      </c>
      <c r="G1" s="6" t="s">
        <v>70</v>
      </c>
      <c r="H1" s="3" t="s">
        <v>71</v>
      </c>
      <c r="I1" s="3" t="s">
        <v>72</v>
      </c>
      <c r="J1" s="3" t="s">
        <v>4</v>
      </c>
      <c r="K1" s="28" t="s">
        <v>52</v>
      </c>
    </row>
    <row r="2" spans="1:12" ht="60">
      <c r="A2" s="43">
        <v>44158</v>
      </c>
      <c r="B2" s="2">
        <v>13</v>
      </c>
      <c r="C2" s="2" t="s">
        <v>18</v>
      </c>
      <c r="D2" s="1">
        <v>2019</v>
      </c>
      <c r="E2" s="1">
        <v>2019</v>
      </c>
      <c r="F2" s="10">
        <f>8.75</f>
        <v>8.75</v>
      </c>
      <c r="G2" s="38" t="s">
        <v>220</v>
      </c>
      <c r="H2" s="38" t="s">
        <v>220</v>
      </c>
      <c r="I2" s="38" t="s">
        <v>220</v>
      </c>
      <c r="J2" s="38" t="s">
        <v>221</v>
      </c>
      <c r="K2" s="29" t="s">
        <v>54</v>
      </c>
    </row>
    <row r="3" spans="1:12">
      <c r="B3" s="2">
        <v>7</v>
      </c>
      <c r="C3" s="2" t="s">
        <v>12</v>
      </c>
      <c r="D3" s="1">
        <v>2011</v>
      </c>
      <c r="E3" s="1" t="s">
        <v>210</v>
      </c>
      <c r="F3" s="10"/>
      <c r="G3" s="22"/>
      <c r="H3" s="1"/>
      <c r="I3" s="1"/>
      <c r="J3" s="2"/>
    </row>
    <row r="4" spans="1:12" ht="90">
      <c r="B4" s="2">
        <v>20</v>
      </c>
      <c r="C4" s="46" t="s">
        <v>25</v>
      </c>
      <c r="D4" s="1">
        <v>2020</v>
      </c>
      <c r="E4" s="1">
        <v>2020</v>
      </c>
      <c r="F4" s="10">
        <v>24</v>
      </c>
      <c r="G4" s="22" t="s">
        <v>228</v>
      </c>
      <c r="H4" s="1" t="s">
        <v>230</v>
      </c>
      <c r="I4" s="1"/>
      <c r="J4" s="2" t="s">
        <v>229</v>
      </c>
    </row>
    <row r="5" spans="1:12" ht="90">
      <c r="B5" s="2">
        <v>11</v>
      </c>
      <c r="C5" s="47" t="s">
        <v>16</v>
      </c>
      <c r="D5" s="1">
        <v>2018</v>
      </c>
      <c r="E5" s="1">
        <v>2018</v>
      </c>
      <c r="F5" s="10" t="s">
        <v>232</v>
      </c>
      <c r="G5" s="40" t="s">
        <v>231</v>
      </c>
      <c r="H5" s="40" t="s">
        <v>241</v>
      </c>
      <c r="I5" s="40" t="s">
        <v>241</v>
      </c>
      <c r="J5" s="2" t="s">
        <v>233</v>
      </c>
      <c r="K5" s="29" t="s">
        <v>63</v>
      </c>
    </row>
    <row r="6" spans="1:12">
      <c r="B6" s="2">
        <v>17</v>
      </c>
      <c r="C6" s="2" t="s">
        <v>22</v>
      </c>
      <c r="D6" s="1">
        <v>2017</v>
      </c>
      <c r="E6" s="1">
        <v>2019</v>
      </c>
      <c r="F6" s="10">
        <v>10</v>
      </c>
      <c r="G6" s="25" t="s">
        <v>146</v>
      </c>
      <c r="H6" s="1" t="s">
        <v>147</v>
      </c>
      <c r="I6" s="1" t="s">
        <v>147</v>
      </c>
      <c r="J6" s="2" t="s">
        <v>100</v>
      </c>
      <c r="K6" s="29" t="s">
        <v>148</v>
      </c>
    </row>
    <row r="7" spans="1:12" ht="30">
      <c r="B7" s="2">
        <v>1</v>
      </c>
      <c r="C7" s="2" t="s">
        <v>5</v>
      </c>
      <c r="D7" s="1">
        <v>1998</v>
      </c>
      <c r="E7" s="1">
        <v>1998</v>
      </c>
      <c r="F7" s="10">
        <v>25</v>
      </c>
      <c r="G7" s="22" t="s">
        <v>66</v>
      </c>
      <c r="H7" s="22" t="s">
        <v>66</v>
      </c>
      <c r="I7" s="22" t="s">
        <v>66</v>
      </c>
      <c r="J7" s="2" t="s">
        <v>68</v>
      </c>
      <c r="K7" s="29" t="s">
        <v>69</v>
      </c>
    </row>
    <row r="8" spans="1:12">
      <c r="B8" s="2">
        <v>16</v>
      </c>
      <c r="C8" s="2" t="s">
        <v>21</v>
      </c>
      <c r="D8" s="1">
        <v>2019</v>
      </c>
      <c r="E8" s="1" t="s">
        <v>10</v>
      </c>
    </row>
    <row r="9" spans="1:12" ht="30">
      <c r="B9" s="2">
        <v>21</v>
      </c>
      <c r="C9" s="2" t="s">
        <v>180</v>
      </c>
      <c r="D9" s="1">
        <v>2018</v>
      </c>
      <c r="E9" s="1">
        <v>2019</v>
      </c>
      <c r="F9" s="10">
        <f>25/4</f>
        <v>6.25</v>
      </c>
      <c r="G9" s="22" t="s">
        <v>190</v>
      </c>
      <c r="H9" s="22" t="s">
        <v>192</v>
      </c>
      <c r="I9" s="22" t="s">
        <v>190</v>
      </c>
      <c r="J9" s="2" t="s">
        <v>193</v>
      </c>
      <c r="K9" s="29" t="s">
        <v>194</v>
      </c>
    </row>
    <row r="10" spans="1:12" ht="75">
      <c r="B10" s="2">
        <v>4</v>
      </c>
      <c r="C10" s="2" t="s">
        <v>8</v>
      </c>
      <c r="D10" s="1">
        <v>2008</v>
      </c>
      <c r="E10" s="1">
        <v>2008</v>
      </c>
      <c r="F10" s="35">
        <v>44</v>
      </c>
      <c r="G10" s="35">
        <v>44</v>
      </c>
      <c r="H10" s="37" t="s">
        <v>218</v>
      </c>
      <c r="I10" s="37" t="s">
        <v>218</v>
      </c>
      <c r="J10" s="36" t="s">
        <v>219</v>
      </c>
      <c r="K10" s="29" t="s">
        <v>82</v>
      </c>
    </row>
    <row r="11" spans="1:12" s="24" customFormat="1">
      <c r="B11" s="2">
        <v>5</v>
      </c>
      <c r="C11" s="2" t="s">
        <v>9</v>
      </c>
      <c r="D11" s="1">
        <v>2009</v>
      </c>
      <c r="E11" s="1" t="s">
        <v>10</v>
      </c>
      <c r="F11" s="10"/>
      <c r="G11" s="22"/>
      <c r="H11" s="1"/>
      <c r="I11" s="1"/>
      <c r="J11" s="2"/>
      <c r="K11" s="30"/>
    </row>
    <row r="12" spans="1:12" ht="60">
      <c r="B12" s="16">
        <v>10</v>
      </c>
      <c r="C12" s="16" t="s">
        <v>15</v>
      </c>
      <c r="D12" s="17">
        <v>2017</v>
      </c>
      <c r="E12" s="17">
        <v>2017</v>
      </c>
      <c r="F12" s="18" t="s">
        <v>90</v>
      </c>
      <c r="G12" s="18" t="s">
        <v>90</v>
      </c>
      <c r="H12" s="17" t="s">
        <v>195</v>
      </c>
      <c r="I12" s="17" t="s">
        <v>195</v>
      </c>
      <c r="J12" s="17" t="s">
        <v>197</v>
      </c>
      <c r="K12" s="31" t="s">
        <v>94</v>
      </c>
    </row>
    <row r="13" spans="1:12">
      <c r="B13" s="2">
        <v>12</v>
      </c>
      <c r="C13" s="2" t="s">
        <v>17</v>
      </c>
      <c r="D13" s="1">
        <v>2018</v>
      </c>
      <c r="E13" s="1">
        <v>2018</v>
      </c>
      <c r="F13" s="10" t="s">
        <v>99</v>
      </c>
      <c r="G13" s="10" t="s">
        <v>99</v>
      </c>
      <c r="H13" s="10" t="s">
        <v>99</v>
      </c>
      <c r="I13" s="10" t="s">
        <v>99</v>
      </c>
      <c r="J13" s="2" t="s">
        <v>100</v>
      </c>
      <c r="K13" s="29" t="s">
        <v>101</v>
      </c>
    </row>
    <row r="14" spans="1:12" ht="30">
      <c r="B14" s="2">
        <v>9</v>
      </c>
      <c r="C14" s="2" t="s">
        <v>14</v>
      </c>
      <c r="D14" s="1">
        <v>2016</v>
      </c>
      <c r="E14" s="1">
        <v>2016</v>
      </c>
      <c r="F14" s="10" t="s">
        <v>73</v>
      </c>
      <c r="G14" s="1" t="s">
        <v>50</v>
      </c>
      <c r="H14" s="1" t="s">
        <v>50</v>
      </c>
      <c r="I14" s="1" t="s">
        <v>50</v>
      </c>
      <c r="J14" s="2" t="s">
        <v>51</v>
      </c>
      <c r="K14" s="29" t="s">
        <v>53</v>
      </c>
    </row>
    <row r="15" spans="1:12" ht="45">
      <c r="B15" s="2">
        <v>3</v>
      </c>
      <c r="C15" s="2" t="s">
        <v>7</v>
      </c>
      <c r="D15" s="1">
        <v>2006</v>
      </c>
      <c r="E15" s="1">
        <v>2006</v>
      </c>
      <c r="F15" s="10">
        <v>25</v>
      </c>
      <c r="G15" s="1" t="s">
        <v>79</v>
      </c>
      <c r="H15" s="1" t="s">
        <v>79</v>
      </c>
      <c r="I15" s="1" t="s">
        <v>79</v>
      </c>
      <c r="J15" s="1" t="s">
        <v>80</v>
      </c>
      <c r="K15" s="29" t="s">
        <v>81</v>
      </c>
      <c r="L15" s="19"/>
    </row>
    <row r="16" spans="1:12" ht="45">
      <c r="B16" s="2">
        <v>8</v>
      </c>
      <c r="C16" s="2" t="s">
        <v>13</v>
      </c>
      <c r="D16" s="1">
        <v>2014</v>
      </c>
      <c r="E16" s="1">
        <v>2014</v>
      </c>
      <c r="F16" s="10" t="s">
        <v>212</v>
      </c>
      <c r="G16" s="10" t="s">
        <v>196</v>
      </c>
      <c r="H16" s="1" t="s">
        <v>196</v>
      </c>
      <c r="I16" s="1" t="s">
        <v>196</v>
      </c>
      <c r="J16" s="10" t="s">
        <v>213</v>
      </c>
      <c r="K16" s="31" t="s">
        <v>89</v>
      </c>
    </row>
    <row r="17" spans="2:11">
      <c r="B17" s="2">
        <v>14</v>
      </c>
      <c r="C17" s="2" t="s">
        <v>19</v>
      </c>
      <c r="D17" s="1">
        <v>2019</v>
      </c>
      <c r="E17" s="1">
        <v>2019</v>
      </c>
      <c r="F17" s="10">
        <v>15</v>
      </c>
      <c r="G17" s="10">
        <v>15</v>
      </c>
      <c r="H17" s="10">
        <v>15</v>
      </c>
      <c r="I17" s="10">
        <v>15</v>
      </c>
      <c r="J17" s="2" t="s">
        <v>58</v>
      </c>
      <c r="K17" s="29" t="s">
        <v>112</v>
      </c>
    </row>
    <row r="18" spans="2:11">
      <c r="B18" s="2">
        <v>2</v>
      </c>
      <c r="C18" s="2" t="s">
        <v>6</v>
      </c>
      <c r="D18" s="1">
        <v>2006</v>
      </c>
      <c r="E18" s="1">
        <v>2006</v>
      </c>
      <c r="F18" s="10">
        <v>15</v>
      </c>
      <c r="G18" s="23" t="s">
        <v>74</v>
      </c>
      <c r="H18" s="23" t="s">
        <v>74</v>
      </c>
      <c r="I18" s="23" t="s">
        <v>74</v>
      </c>
      <c r="J18" s="2" t="s">
        <v>198</v>
      </c>
      <c r="K18" s="29" t="s">
        <v>75</v>
      </c>
    </row>
    <row r="19" spans="2:11">
      <c r="B19" s="2">
        <v>15</v>
      </c>
      <c r="C19" s="2" t="s">
        <v>20</v>
      </c>
      <c r="D19" s="1">
        <v>2019</v>
      </c>
      <c r="E19" s="1">
        <v>2019</v>
      </c>
      <c r="F19" s="10" t="s">
        <v>211</v>
      </c>
      <c r="G19" s="1" t="s">
        <v>145</v>
      </c>
      <c r="H19" s="1" t="s">
        <v>145</v>
      </c>
      <c r="I19" s="1" t="s">
        <v>145</v>
      </c>
      <c r="J19" s="2" t="s">
        <v>100</v>
      </c>
      <c r="K19" s="29" t="s">
        <v>144</v>
      </c>
    </row>
    <row r="20" spans="2:11">
      <c r="B20" s="2">
        <v>18</v>
      </c>
      <c r="C20" s="2" t="s">
        <v>23</v>
      </c>
      <c r="D20" s="1">
        <v>2019</v>
      </c>
      <c r="E20" s="1" t="s">
        <v>10</v>
      </c>
      <c r="F20" s="10"/>
      <c r="G20" s="22"/>
      <c r="H20" s="1"/>
      <c r="I20" s="1"/>
      <c r="J20" s="2"/>
    </row>
    <row r="21" spans="2:11">
      <c r="B21" s="2">
        <v>6</v>
      </c>
      <c r="C21" s="2" t="s">
        <v>11</v>
      </c>
      <c r="D21" s="1">
        <v>2010</v>
      </c>
      <c r="E21" s="1">
        <v>2020</v>
      </c>
      <c r="F21" s="10">
        <v>7.5</v>
      </c>
      <c r="G21" s="10">
        <v>7.5</v>
      </c>
      <c r="H21" s="1" t="s">
        <v>226</v>
      </c>
      <c r="I21" s="40" t="s">
        <v>226</v>
      </c>
      <c r="J21" s="40" t="s">
        <v>226</v>
      </c>
      <c r="K21" s="29" t="s">
        <v>84</v>
      </c>
    </row>
    <row r="22" spans="2:11" ht="30">
      <c r="B22" s="2">
        <v>19</v>
      </c>
      <c r="C22" s="2" t="s">
        <v>24</v>
      </c>
      <c r="D22" s="1">
        <v>2019</v>
      </c>
      <c r="E22" s="1">
        <v>2020</v>
      </c>
      <c r="F22" s="10" t="s">
        <v>173</v>
      </c>
      <c r="G22" s="22" t="s">
        <v>168</v>
      </c>
      <c r="H22" s="22" t="s">
        <v>168</v>
      </c>
      <c r="I22" s="22" t="s">
        <v>209</v>
      </c>
      <c r="J22" s="2" t="s">
        <v>169</v>
      </c>
      <c r="K22" s="29" t="s">
        <v>170</v>
      </c>
    </row>
    <row r="23" spans="2:11">
      <c r="B23" s="2">
        <v>22</v>
      </c>
      <c r="C23" s="2" t="s">
        <v>234</v>
      </c>
      <c r="D23" s="40" t="s">
        <v>235</v>
      </c>
      <c r="E23" s="40" t="s">
        <v>210</v>
      </c>
      <c r="F23" s="35"/>
      <c r="G23" s="35"/>
      <c r="H23" s="40"/>
      <c r="I23" s="40"/>
      <c r="J23" s="40"/>
      <c r="K23" s="29"/>
    </row>
    <row r="28" spans="2:11">
      <c r="C28" s="26"/>
    </row>
  </sheetData>
  <autoFilter ref="B1:K28" xr:uid="{00000000-0009-0000-0000-000000000000}">
    <sortState xmlns:xlrd2="http://schemas.microsoft.com/office/spreadsheetml/2017/richdata2" ref="B2:K28">
      <sortCondition ref="C1:C28"/>
    </sortState>
  </autoFilter>
  <hyperlinks>
    <hyperlink ref="K14" r:id="rId1" xr:uid="{00000000-0004-0000-0000-000000000000}"/>
    <hyperlink ref="K2" r:id="rId2" xr:uid="{00000000-0004-0000-0000-000001000000}"/>
    <hyperlink ref="K5" r:id="rId3" xr:uid="{00000000-0004-0000-0000-000002000000}"/>
    <hyperlink ref="K7" r:id="rId4" xr:uid="{00000000-0004-0000-0000-000003000000}"/>
    <hyperlink ref="K18" r:id="rId5" xr:uid="{00000000-0004-0000-0000-000004000000}"/>
    <hyperlink ref="K15" r:id="rId6" display="http://www.newtonma.gov/documents/dpw/WaterDept/SW Fee Notice Updated July 1 2019.pdf" xr:uid="{00000000-0004-0000-0000-000005000000}"/>
    <hyperlink ref="K10" r:id="rId7" xr:uid="{00000000-0004-0000-0000-000006000000}"/>
    <hyperlink ref="K21" r:id="rId8" xr:uid="{00000000-0004-0000-0000-000007000000}"/>
    <hyperlink ref="K16" r:id="rId9" xr:uid="{00000000-0004-0000-0000-000008000000}"/>
    <hyperlink ref="K12" r:id="rId10" xr:uid="{00000000-0004-0000-0000-000009000000}"/>
    <hyperlink ref="K13" r:id="rId11" xr:uid="{00000000-0004-0000-0000-00000A000000}"/>
    <hyperlink ref="K17" r:id="rId12" xr:uid="{00000000-0004-0000-0000-00000B000000}"/>
    <hyperlink ref="K19" r:id="rId13" xr:uid="{00000000-0004-0000-0000-00000C000000}"/>
    <hyperlink ref="K6" r:id="rId14" xr:uid="{00000000-0004-0000-0000-00000D000000}"/>
    <hyperlink ref="K22" r:id="rId15" xr:uid="{00000000-0004-0000-0000-00000E000000}"/>
    <hyperlink ref="K9" r:id="rId16" xr:uid="{00000000-0004-0000-0000-00000F000000}"/>
  </hyperlinks>
  <pageMargins left="0.7" right="0.7" top="0.75" bottom="0.75" header="0.3" footer="0.3"/>
  <pageSetup orientation="landscape" horizontalDpi="300" verticalDpi="30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workbookViewId="0">
      <selection activeCell="E7" sqref="A1:E7"/>
    </sheetView>
  </sheetViews>
  <sheetFormatPr defaultColWidth="16.5703125" defaultRowHeight="15"/>
  <sheetData>
    <row r="1" spans="1:5" ht="30">
      <c r="A1" s="45"/>
      <c r="B1" s="45" t="s">
        <v>102</v>
      </c>
      <c r="C1" s="5" t="s">
        <v>26</v>
      </c>
      <c r="D1" s="45" t="s">
        <v>28</v>
      </c>
      <c r="E1" s="45" t="s">
        <v>29</v>
      </c>
    </row>
    <row r="2" spans="1:5">
      <c r="A2" s="45"/>
      <c r="B2" s="45"/>
      <c r="C2" s="5" t="s">
        <v>27</v>
      </c>
      <c r="D2" s="45"/>
      <c r="E2" s="45"/>
    </row>
    <row r="3" spans="1:5">
      <c r="A3" s="5" t="s">
        <v>111</v>
      </c>
      <c r="B3" s="7">
        <v>0</v>
      </c>
      <c r="C3" s="8" t="s">
        <v>103</v>
      </c>
      <c r="D3" s="8">
        <v>0</v>
      </c>
      <c r="E3" s="8">
        <v>0</v>
      </c>
    </row>
    <row r="4" spans="1:5">
      <c r="A4" s="5"/>
      <c r="B4" s="7">
        <v>1</v>
      </c>
      <c r="C4" s="7" t="s">
        <v>105</v>
      </c>
      <c r="D4" s="9">
        <v>33</v>
      </c>
      <c r="E4" s="9">
        <v>33</v>
      </c>
    </row>
    <row r="5" spans="1:5">
      <c r="A5" s="5"/>
      <c r="B5" s="7">
        <v>2</v>
      </c>
      <c r="C5" s="7" t="s">
        <v>106</v>
      </c>
      <c r="D5" s="9">
        <v>66</v>
      </c>
      <c r="E5" s="9">
        <v>66</v>
      </c>
    </row>
    <row r="6" spans="1:5">
      <c r="A6" s="5"/>
      <c r="B6" s="7">
        <v>3</v>
      </c>
      <c r="C6" s="7" t="s">
        <v>107</v>
      </c>
      <c r="D6" s="9">
        <v>99</v>
      </c>
      <c r="E6" s="9">
        <v>99</v>
      </c>
    </row>
    <row r="7" spans="1:5" ht="28.5">
      <c r="A7" s="5"/>
      <c r="B7" s="7">
        <v>4</v>
      </c>
      <c r="C7" s="7" t="s">
        <v>108</v>
      </c>
      <c r="D7" s="13" t="s">
        <v>109</v>
      </c>
      <c r="E7" s="7" t="s">
        <v>110</v>
      </c>
    </row>
  </sheetData>
  <mergeCells count="4">
    <mergeCell ref="A1:A2"/>
    <mergeCell ref="B1:B2"/>
    <mergeCell ref="D1:D2"/>
    <mergeCell ref="E1:E2"/>
  </mergeCells>
  <pageMargins left="0.7" right="0.7" top="0.75" bottom="0.75" header="0.3" footer="0.3"/>
  <pageSetup orientation="landscape" horizontalDpi="300" verticalDpi="300" r:id="rId1"/>
  <ignoredErrors>
    <ignoredError sqref="D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workbookViewId="0">
      <selection activeCell="E11" sqref="A1:E11"/>
    </sheetView>
  </sheetViews>
  <sheetFormatPr defaultRowHeight="15"/>
  <cols>
    <col min="1" max="5" width="16" customWidth="1"/>
  </cols>
  <sheetData>
    <row r="1" spans="1:5" ht="30">
      <c r="A1" s="45"/>
      <c r="B1" s="45"/>
      <c r="C1" s="4" t="s">
        <v>26</v>
      </c>
      <c r="D1" s="45" t="s">
        <v>28</v>
      </c>
      <c r="E1" s="45" t="s">
        <v>29</v>
      </c>
    </row>
    <row r="2" spans="1:5">
      <c r="A2" s="45"/>
      <c r="B2" s="45"/>
      <c r="C2" s="4" t="s">
        <v>27</v>
      </c>
      <c r="D2" s="45"/>
      <c r="E2" s="45"/>
    </row>
    <row r="3" spans="1:5">
      <c r="A3" s="4" t="s">
        <v>30</v>
      </c>
      <c r="B3" s="7" t="s">
        <v>31</v>
      </c>
      <c r="C3" s="8" t="s">
        <v>32</v>
      </c>
      <c r="D3" s="8">
        <v>32</v>
      </c>
      <c r="E3" s="8">
        <v>32</v>
      </c>
    </row>
    <row r="4" spans="1:5">
      <c r="A4" s="4"/>
      <c r="B4" s="7" t="s">
        <v>33</v>
      </c>
      <c r="C4" s="7" t="s">
        <v>34</v>
      </c>
      <c r="D4" s="9">
        <v>44</v>
      </c>
      <c r="E4" s="9">
        <v>44</v>
      </c>
    </row>
    <row r="5" spans="1:5">
      <c r="A5" s="4"/>
      <c r="B5" s="7" t="s">
        <v>35</v>
      </c>
      <c r="C5" s="7" t="s">
        <v>36</v>
      </c>
      <c r="D5" s="9">
        <v>61</v>
      </c>
      <c r="E5" s="9">
        <v>61</v>
      </c>
    </row>
    <row r="6" spans="1:5">
      <c r="A6" s="4"/>
      <c r="B6" s="7" t="s">
        <v>37</v>
      </c>
      <c r="C6" s="7" t="s">
        <v>38</v>
      </c>
      <c r="D6" s="9">
        <v>110</v>
      </c>
      <c r="E6" s="9">
        <v>156</v>
      </c>
    </row>
    <row r="7" spans="1:5">
      <c r="A7" s="4"/>
      <c r="B7" s="7" t="s">
        <v>39</v>
      </c>
      <c r="C7" s="8" t="s">
        <v>40</v>
      </c>
      <c r="D7" s="8">
        <v>205</v>
      </c>
      <c r="E7" s="8">
        <v>205</v>
      </c>
    </row>
    <row r="8" spans="1:5" ht="28.5">
      <c r="A8" s="4"/>
      <c r="B8" s="7" t="s">
        <v>41</v>
      </c>
      <c r="C8" s="7" t="s">
        <v>42</v>
      </c>
      <c r="D8" s="9">
        <v>468</v>
      </c>
      <c r="E8" s="9">
        <v>468</v>
      </c>
    </row>
    <row r="9" spans="1:5" ht="30">
      <c r="A9" s="4" t="s">
        <v>43</v>
      </c>
      <c r="B9" s="7" t="s">
        <v>44</v>
      </c>
      <c r="C9" s="7"/>
      <c r="D9" s="9" t="s">
        <v>45</v>
      </c>
      <c r="E9" s="7" t="s">
        <v>46</v>
      </c>
    </row>
    <row r="10" spans="1:5" ht="33" customHeight="1">
      <c r="A10" s="4" t="s">
        <v>57</v>
      </c>
      <c r="B10" s="7" t="s">
        <v>47</v>
      </c>
      <c r="C10" s="7"/>
      <c r="D10" s="9" t="s">
        <v>45</v>
      </c>
      <c r="E10" s="7" t="s">
        <v>46</v>
      </c>
    </row>
    <row r="11" spans="1:5" ht="28.5">
      <c r="A11" s="4" t="s">
        <v>48</v>
      </c>
      <c r="B11" s="7" t="s">
        <v>49</v>
      </c>
      <c r="C11" s="7"/>
      <c r="D11" s="9" t="s">
        <v>45</v>
      </c>
      <c r="E11" s="7" t="s">
        <v>46</v>
      </c>
    </row>
  </sheetData>
  <mergeCells count="4">
    <mergeCell ref="A1:A2"/>
    <mergeCell ref="B1:B2"/>
    <mergeCell ref="D1:D2"/>
    <mergeCell ref="E1:E2"/>
  </mergeCells>
  <pageMargins left="0.7" right="0.7" top="0.75" bottom="0.75" header="0.3" footer="0.3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D7" sqref="A1:D7"/>
    </sheetView>
  </sheetViews>
  <sheetFormatPr defaultColWidth="20.85546875" defaultRowHeight="15"/>
  <sheetData>
    <row r="1" spans="1:4">
      <c r="A1" s="45"/>
      <c r="B1" s="27" t="s">
        <v>26</v>
      </c>
      <c r="C1" s="45" t="s">
        <v>28</v>
      </c>
      <c r="D1" s="45" t="s">
        <v>29</v>
      </c>
    </row>
    <row r="2" spans="1:4">
      <c r="A2" s="45"/>
      <c r="B2" s="27" t="s">
        <v>27</v>
      </c>
      <c r="C2" s="45"/>
      <c r="D2" s="45"/>
    </row>
    <row r="3" spans="1:4" ht="45">
      <c r="A3" s="27" t="s">
        <v>205</v>
      </c>
      <c r="B3" s="7" t="s">
        <v>58</v>
      </c>
      <c r="C3" s="8" t="s">
        <v>64</v>
      </c>
      <c r="D3" s="8">
        <v>100</v>
      </c>
    </row>
    <row r="4" spans="1:4" ht="45">
      <c r="A4" s="27" t="s">
        <v>206</v>
      </c>
      <c r="B4" s="7" t="s">
        <v>207</v>
      </c>
      <c r="C4" s="8" t="s">
        <v>208</v>
      </c>
      <c r="D4" s="9" t="s">
        <v>78</v>
      </c>
    </row>
    <row r="5" spans="1:4" ht="42.75">
      <c r="A5" s="27" t="s">
        <v>62</v>
      </c>
      <c r="B5" s="7" t="s">
        <v>47</v>
      </c>
      <c r="C5" s="8" t="s">
        <v>208</v>
      </c>
      <c r="D5" s="9" t="s">
        <v>78</v>
      </c>
    </row>
    <row r="6" spans="1:4" ht="42.75">
      <c r="A6" s="27" t="s">
        <v>61</v>
      </c>
      <c r="C6" s="8" t="s">
        <v>208</v>
      </c>
      <c r="D6" s="9" t="s">
        <v>78</v>
      </c>
    </row>
    <row r="7" spans="1:4" ht="42.75">
      <c r="A7" s="27" t="s">
        <v>48</v>
      </c>
      <c r="B7" s="7" t="s">
        <v>49</v>
      </c>
      <c r="C7" s="8" t="s">
        <v>208</v>
      </c>
      <c r="D7" s="9" t="s">
        <v>78</v>
      </c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E9" sqref="A1:E9"/>
    </sheetView>
  </sheetViews>
  <sheetFormatPr defaultColWidth="14.85546875" defaultRowHeight="15"/>
  <sheetData>
    <row r="1" spans="1:5" ht="30">
      <c r="A1" s="45"/>
      <c r="B1" s="45"/>
      <c r="C1" s="5" t="s">
        <v>26</v>
      </c>
      <c r="D1" s="45" t="s">
        <v>28</v>
      </c>
      <c r="E1" s="45" t="s">
        <v>29</v>
      </c>
    </row>
    <row r="2" spans="1:5">
      <c r="A2" s="45"/>
      <c r="B2" s="45"/>
      <c r="C2" s="5" t="s">
        <v>27</v>
      </c>
      <c r="D2" s="45"/>
      <c r="E2" s="45"/>
    </row>
    <row r="3" spans="1:5" ht="30">
      <c r="A3" s="32" t="s">
        <v>214</v>
      </c>
      <c r="B3" s="7" t="s">
        <v>31</v>
      </c>
      <c r="C3" s="8" t="s">
        <v>86</v>
      </c>
      <c r="D3" s="8">
        <v>66.180000000000007</v>
      </c>
      <c r="E3" s="8">
        <v>66.180000000000007</v>
      </c>
    </row>
    <row r="4" spans="1:5">
      <c r="A4" s="32" t="s">
        <v>215</v>
      </c>
      <c r="B4" s="7" t="s">
        <v>33</v>
      </c>
      <c r="C4" s="7" t="s">
        <v>104</v>
      </c>
      <c r="D4" s="9">
        <v>94.24</v>
      </c>
      <c r="E4" s="9">
        <v>94.24</v>
      </c>
    </row>
    <row r="5" spans="1:5">
      <c r="A5" s="32" t="s">
        <v>216</v>
      </c>
      <c r="B5" s="7" t="s">
        <v>35</v>
      </c>
      <c r="C5" s="7" t="s">
        <v>87</v>
      </c>
      <c r="D5" s="9">
        <v>130.01</v>
      </c>
      <c r="E5" s="9">
        <v>130.01</v>
      </c>
    </row>
    <row r="6" spans="1:5">
      <c r="A6" s="32"/>
      <c r="B6" s="7" t="s">
        <v>85</v>
      </c>
      <c r="C6" s="7" t="s">
        <v>88</v>
      </c>
      <c r="D6" s="9">
        <v>268.13</v>
      </c>
      <c r="E6" s="9">
        <v>268.13</v>
      </c>
    </row>
    <row r="7" spans="1:5" ht="30">
      <c r="A7" s="32" t="s">
        <v>43</v>
      </c>
      <c r="B7" s="7" t="s">
        <v>217</v>
      </c>
      <c r="C7" s="7"/>
      <c r="D7" s="7" t="s">
        <v>110</v>
      </c>
      <c r="E7" s="7" t="s">
        <v>110</v>
      </c>
    </row>
    <row r="8" spans="1:5" ht="30">
      <c r="A8" s="32" t="s">
        <v>57</v>
      </c>
      <c r="B8" s="7" t="s">
        <v>47</v>
      </c>
      <c r="C8" s="7"/>
      <c r="D8" s="7" t="s">
        <v>110</v>
      </c>
      <c r="E8" s="7" t="s">
        <v>110</v>
      </c>
    </row>
    <row r="9" spans="1:5" ht="28.5">
      <c r="A9" s="32" t="s">
        <v>48</v>
      </c>
      <c r="B9" s="7" t="s">
        <v>49</v>
      </c>
      <c r="C9" s="7"/>
      <c r="D9" s="7" t="s">
        <v>110</v>
      </c>
      <c r="E9" s="7" t="s">
        <v>110</v>
      </c>
    </row>
  </sheetData>
  <mergeCells count="4">
    <mergeCell ref="A1:A2"/>
    <mergeCell ref="B1:B2"/>
    <mergeCell ref="D1:D2"/>
    <mergeCell ref="E1:E2"/>
  </mergeCells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"/>
  <sheetViews>
    <sheetView workbookViewId="0">
      <selection activeCell="E7" sqref="A1:E7"/>
    </sheetView>
  </sheetViews>
  <sheetFormatPr defaultColWidth="16.140625" defaultRowHeight="15"/>
  <sheetData>
    <row r="1" spans="1:5" ht="30">
      <c r="A1" s="45"/>
      <c r="B1" s="45" t="s">
        <v>102</v>
      </c>
      <c r="C1" s="5" t="s">
        <v>26</v>
      </c>
      <c r="D1" s="45" t="s">
        <v>28</v>
      </c>
      <c r="E1" s="45" t="s">
        <v>29</v>
      </c>
    </row>
    <row r="2" spans="1:5">
      <c r="A2" s="45"/>
      <c r="B2" s="45"/>
      <c r="C2" s="5" t="s">
        <v>27</v>
      </c>
      <c r="D2" s="45"/>
      <c r="E2" s="45"/>
    </row>
    <row r="3" spans="1:5" ht="28.5">
      <c r="A3" s="5" t="s">
        <v>111</v>
      </c>
      <c r="B3" s="7" t="s">
        <v>113</v>
      </c>
      <c r="C3" s="8" t="s">
        <v>58</v>
      </c>
      <c r="D3" s="8" t="s">
        <v>58</v>
      </c>
      <c r="E3" s="8">
        <v>60</v>
      </c>
    </row>
    <row r="4" spans="1:5" ht="45">
      <c r="A4" s="5" t="s">
        <v>114</v>
      </c>
      <c r="B4" s="14">
        <v>0</v>
      </c>
      <c r="C4" s="7" t="s">
        <v>118</v>
      </c>
      <c r="D4" s="7" t="s">
        <v>118</v>
      </c>
      <c r="E4" s="9">
        <v>0</v>
      </c>
    </row>
    <row r="5" spans="1:5" ht="30">
      <c r="A5" s="5" t="s">
        <v>115</v>
      </c>
      <c r="B5" s="14">
        <v>0</v>
      </c>
      <c r="C5" s="7" t="s">
        <v>118</v>
      </c>
      <c r="D5" s="7" t="s">
        <v>118</v>
      </c>
      <c r="E5" s="9">
        <v>0</v>
      </c>
    </row>
    <row r="6" spans="1:5" ht="120">
      <c r="A6" s="5" t="s">
        <v>117</v>
      </c>
      <c r="B6" s="14">
        <v>0</v>
      </c>
      <c r="C6" s="7" t="s">
        <v>118</v>
      </c>
      <c r="D6" s="7" t="s">
        <v>118</v>
      </c>
      <c r="E6" s="9">
        <v>0</v>
      </c>
    </row>
    <row r="7" spans="1:5" ht="60">
      <c r="A7" s="5" t="s">
        <v>116</v>
      </c>
      <c r="B7" s="14">
        <v>0</v>
      </c>
      <c r="C7" s="7" t="s">
        <v>118</v>
      </c>
      <c r="D7" s="7" t="s">
        <v>118</v>
      </c>
      <c r="E7" s="9">
        <v>0</v>
      </c>
    </row>
    <row r="8" spans="1:5">
      <c r="E8" s="9"/>
    </row>
  </sheetData>
  <mergeCells count="4">
    <mergeCell ref="A1:A2"/>
    <mergeCell ref="B1:B2"/>
    <mergeCell ref="D1:D2"/>
    <mergeCell ref="E1:E2"/>
  </mergeCell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workbookViewId="0">
      <selection activeCell="D7" sqref="A1:D7"/>
    </sheetView>
  </sheetViews>
  <sheetFormatPr defaultColWidth="16.140625" defaultRowHeight="15"/>
  <sheetData>
    <row r="1" spans="1:4" ht="30">
      <c r="A1" s="45"/>
      <c r="B1" s="4" t="s">
        <v>26</v>
      </c>
      <c r="C1" s="45" t="s">
        <v>28</v>
      </c>
      <c r="D1" s="45" t="s">
        <v>29</v>
      </c>
    </row>
    <row r="2" spans="1:4">
      <c r="A2" s="45"/>
      <c r="B2" s="4" t="s">
        <v>27</v>
      </c>
      <c r="C2" s="45"/>
      <c r="D2" s="45"/>
    </row>
    <row r="3" spans="1:4">
      <c r="A3" s="4" t="s">
        <v>30</v>
      </c>
      <c r="B3" s="7" t="s">
        <v>58</v>
      </c>
      <c r="C3" s="8" t="s">
        <v>76</v>
      </c>
      <c r="D3" s="8">
        <f>15*4</f>
        <v>60</v>
      </c>
    </row>
    <row r="4" spans="1:4" ht="45">
      <c r="A4" s="4" t="s">
        <v>77</v>
      </c>
      <c r="B4" s="7"/>
      <c r="C4" s="8" t="s">
        <v>74</v>
      </c>
      <c r="D4" s="9" t="s">
        <v>46</v>
      </c>
    </row>
    <row r="5" spans="1:4" ht="28.5">
      <c r="A5" s="4" t="s">
        <v>62</v>
      </c>
      <c r="B5" s="7" t="s">
        <v>47</v>
      </c>
      <c r="C5" s="8" t="s">
        <v>74</v>
      </c>
      <c r="D5" s="9" t="s">
        <v>46</v>
      </c>
    </row>
    <row r="6" spans="1:4" ht="28.5">
      <c r="A6" s="4" t="s">
        <v>61</v>
      </c>
      <c r="C6" s="8" t="s">
        <v>74</v>
      </c>
      <c r="D6" s="9" t="s">
        <v>46</v>
      </c>
    </row>
    <row r="7" spans="1:4" ht="28.5">
      <c r="A7" s="4" t="s">
        <v>48</v>
      </c>
      <c r="B7" s="7" t="s">
        <v>49</v>
      </c>
      <c r="C7" s="8" t="s">
        <v>74</v>
      </c>
      <c r="D7" s="9" t="s">
        <v>46</v>
      </c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7"/>
  <sheetViews>
    <sheetView workbookViewId="0">
      <selection activeCell="E16" sqref="A1:E16"/>
    </sheetView>
  </sheetViews>
  <sheetFormatPr defaultColWidth="21.7109375" defaultRowHeight="15"/>
  <sheetData>
    <row r="1" spans="1:5">
      <c r="A1" s="45"/>
      <c r="B1" s="45"/>
      <c r="C1" s="5" t="s">
        <v>26</v>
      </c>
      <c r="D1" s="45" t="s">
        <v>28</v>
      </c>
      <c r="E1" s="45" t="s">
        <v>29</v>
      </c>
    </row>
    <row r="2" spans="1:5">
      <c r="A2" s="45"/>
      <c r="B2" s="45"/>
      <c r="C2" s="5" t="s">
        <v>27</v>
      </c>
      <c r="D2" s="45"/>
      <c r="E2" s="45"/>
    </row>
    <row r="3" spans="1:5" ht="75">
      <c r="A3" s="5" t="s">
        <v>119</v>
      </c>
      <c r="B3" s="7" t="s">
        <v>31</v>
      </c>
      <c r="C3" s="8" t="s">
        <v>120</v>
      </c>
      <c r="D3" s="8" t="s">
        <v>123</v>
      </c>
      <c r="E3" s="8">
        <v>90</v>
      </c>
    </row>
    <row r="4" spans="1:5">
      <c r="A4" s="5"/>
      <c r="B4" s="7" t="s">
        <v>33</v>
      </c>
      <c r="C4" s="7" t="s">
        <v>121</v>
      </c>
      <c r="D4" s="9" t="s">
        <v>124</v>
      </c>
      <c r="E4" s="9">
        <v>200</v>
      </c>
    </row>
    <row r="5" spans="1:5">
      <c r="A5" s="5"/>
      <c r="B5" s="7" t="s">
        <v>35</v>
      </c>
      <c r="C5" s="7" t="s">
        <v>122</v>
      </c>
      <c r="D5" s="9" t="s">
        <v>125</v>
      </c>
      <c r="E5" s="9">
        <v>325</v>
      </c>
    </row>
    <row r="6" spans="1:5" ht="45">
      <c r="A6" s="5" t="s">
        <v>126</v>
      </c>
      <c r="B6" s="7" t="s">
        <v>31</v>
      </c>
      <c r="C6" s="8" t="s">
        <v>120</v>
      </c>
      <c r="D6" s="8">
        <v>22.5</v>
      </c>
      <c r="E6" s="8">
        <v>90</v>
      </c>
    </row>
    <row r="7" spans="1:5">
      <c r="A7" s="5"/>
      <c r="B7" s="7" t="s">
        <v>33</v>
      </c>
      <c r="C7" s="7" t="s">
        <v>134</v>
      </c>
      <c r="D7" s="8">
        <v>50</v>
      </c>
      <c r="E7" s="8">
        <v>200</v>
      </c>
    </row>
    <row r="8" spans="1:5">
      <c r="A8" s="5"/>
      <c r="B8" s="7" t="s">
        <v>35</v>
      </c>
      <c r="C8" s="15" t="s">
        <v>135</v>
      </c>
      <c r="D8" s="8">
        <v>81.25</v>
      </c>
      <c r="E8" s="8">
        <v>325</v>
      </c>
    </row>
    <row r="9" spans="1:5">
      <c r="A9" s="5"/>
      <c r="B9" s="7" t="s">
        <v>85</v>
      </c>
      <c r="C9" s="8" t="s">
        <v>136</v>
      </c>
      <c r="D9" s="8">
        <v>125</v>
      </c>
      <c r="E9" s="8">
        <v>500</v>
      </c>
    </row>
    <row r="10" spans="1:5">
      <c r="A10" s="5"/>
      <c r="B10" s="7" t="s">
        <v>127</v>
      </c>
      <c r="C10" s="7" t="s">
        <v>137</v>
      </c>
      <c r="D10" s="8">
        <v>250</v>
      </c>
      <c r="E10" s="8">
        <v>1000</v>
      </c>
    </row>
    <row r="11" spans="1:5">
      <c r="A11" s="5"/>
      <c r="B11" s="7" t="s">
        <v>128</v>
      </c>
      <c r="C11" s="7" t="s">
        <v>138</v>
      </c>
      <c r="D11" s="8">
        <v>375</v>
      </c>
      <c r="E11" s="8">
        <v>1500</v>
      </c>
    </row>
    <row r="12" spans="1:5">
      <c r="A12" s="5"/>
      <c r="B12" s="7" t="s">
        <v>129</v>
      </c>
      <c r="C12" s="15" t="s">
        <v>139</v>
      </c>
      <c r="D12" s="8">
        <v>562.5</v>
      </c>
      <c r="E12" s="8">
        <v>2250</v>
      </c>
    </row>
    <row r="13" spans="1:5">
      <c r="A13" s="5"/>
      <c r="B13" s="7" t="s">
        <v>130</v>
      </c>
      <c r="C13" s="8" t="s">
        <v>140</v>
      </c>
      <c r="D13" s="8">
        <v>937.5</v>
      </c>
      <c r="E13" s="8">
        <v>3750</v>
      </c>
    </row>
    <row r="14" spans="1:5">
      <c r="A14" s="5"/>
      <c r="B14" s="7" t="s">
        <v>131</v>
      </c>
      <c r="C14" s="7" t="s">
        <v>141</v>
      </c>
      <c r="D14" s="8">
        <v>1562.5</v>
      </c>
      <c r="E14" s="8">
        <v>6250</v>
      </c>
    </row>
    <row r="15" spans="1:5">
      <c r="A15" s="5"/>
      <c r="B15" s="7" t="s">
        <v>132</v>
      </c>
      <c r="C15" s="8" t="s">
        <v>142</v>
      </c>
      <c r="D15" s="8">
        <v>1875</v>
      </c>
      <c r="E15" s="8">
        <v>7500</v>
      </c>
    </row>
    <row r="16" spans="1:5">
      <c r="A16" s="5"/>
      <c r="B16" s="7" t="s">
        <v>133</v>
      </c>
      <c r="C16" t="s">
        <v>143</v>
      </c>
      <c r="D16" s="8">
        <v>11.25</v>
      </c>
      <c r="E16" s="8">
        <v>45</v>
      </c>
    </row>
    <row r="17" spans="4:5">
      <c r="D17" s="8"/>
      <c r="E17" s="8"/>
    </row>
  </sheetData>
  <mergeCells count="4">
    <mergeCell ref="A1:A2"/>
    <mergeCell ref="B1:B2"/>
    <mergeCell ref="D1:D2"/>
    <mergeCell ref="E1:E2"/>
  </mergeCells>
  <phoneticPr fontId="7" type="noConversion"/>
  <pageMargins left="0.7" right="0.7" top="0.75" bottom="0.75" header="0.3" footer="0.3"/>
  <pageSetup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8"/>
  <sheetViews>
    <sheetView workbookViewId="0">
      <selection activeCell="C7" sqref="C7"/>
    </sheetView>
  </sheetViews>
  <sheetFormatPr defaultColWidth="15.42578125" defaultRowHeight="15"/>
  <sheetData>
    <row r="1" spans="1:4" ht="30">
      <c r="A1" s="45"/>
      <c r="B1" s="5" t="s">
        <v>26</v>
      </c>
      <c r="C1" s="45" t="s">
        <v>28</v>
      </c>
      <c r="D1" s="45" t="s">
        <v>29</v>
      </c>
    </row>
    <row r="2" spans="1:4">
      <c r="A2" s="45"/>
      <c r="B2" s="5" t="s">
        <v>27</v>
      </c>
      <c r="C2" s="45"/>
      <c r="D2" s="45"/>
    </row>
    <row r="3" spans="1:4">
      <c r="A3" s="5" t="s">
        <v>30</v>
      </c>
      <c r="B3" s="7" t="s">
        <v>58</v>
      </c>
      <c r="C3" s="41" t="s">
        <v>225</v>
      </c>
      <c r="D3" s="41">
        <v>30</v>
      </c>
    </row>
    <row r="4" spans="1:4" ht="42.75">
      <c r="A4" s="5" t="s">
        <v>43</v>
      </c>
      <c r="B4" s="7" t="s">
        <v>65</v>
      </c>
      <c r="C4" s="41" t="s">
        <v>225</v>
      </c>
      <c r="D4" s="41">
        <v>30</v>
      </c>
    </row>
    <row r="5" spans="1:4" ht="28.5">
      <c r="A5" s="5" t="s">
        <v>62</v>
      </c>
      <c r="B5" s="7" t="s">
        <v>47</v>
      </c>
      <c r="C5" s="41" t="s">
        <v>226</v>
      </c>
      <c r="D5" s="42" t="s">
        <v>46</v>
      </c>
    </row>
    <row r="6" spans="1:4" ht="28.5">
      <c r="A6" s="5" t="s">
        <v>61</v>
      </c>
      <c r="C6" s="41" t="s">
        <v>226</v>
      </c>
      <c r="D6" s="42" t="s">
        <v>46</v>
      </c>
    </row>
    <row r="7" spans="1:4" ht="28.5">
      <c r="A7" s="5" t="s">
        <v>48</v>
      </c>
      <c r="B7" s="7" t="s">
        <v>49</v>
      </c>
      <c r="C7" s="41" t="s">
        <v>226</v>
      </c>
      <c r="D7" s="42" t="s">
        <v>46</v>
      </c>
    </row>
    <row r="8" spans="1:4">
      <c r="C8" s="1"/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6"/>
  <sheetViews>
    <sheetView workbookViewId="0">
      <selection activeCell="A31" sqref="A31"/>
    </sheetView>
  </sheetViews>
  <sheetFormatPr defaultColWidth="20.85546875" defaultRowHeight="15"/>
  <sheetData>
    <row r="1" spans="1:5">
      <c r="A1" s="45"/>
      <c r="B1" s="45"/>
      <c r="C1" s="11" t="s">
        <v>26</v>
      </c>
      <c r="D1" s="45" t="s">
        <v>28</v>
      </c>
      <c r="E1" s="45" t="s">
        <v>29</v>
      </c>
    </row>
    <row r="2" spans="1:5">
      <c r="A2" s="45"/>
      <c r="B2" s="45"/>
      <c r="C2" s="11" t="s">
        <v>27</v>
      </c>
      <c r="D2" s="45"/>
      <c r="E2" s="45"/>
    </row>
    <row r="3" spans="1:5">
      <c r="A3" s="11" t="s">
        <v>171</v>
      </c>
      <c r="B3" s="7" t="s">
        <v>31</v>
      </c>
      <c r="C3" s="8" t="s">
        <v>172</v>
      </c>
      <c r="D3" s="8">
        <v>37.5</v>
      </c>
      <c r="E3" s="8">
        <f>D3</f>
        <v>37.5</v>
      </c>
    </row>
    <row r="4" spans="1:5">
      <c r="A4" s="11"/>
      <c r="B4" s="7" t="s">
        <v>33</v>
      </c>
      <c r="C4" s="8" t="s">
        <v>174</v>
      </c>
      <c r="D4" s="9">
        <v>52.5</v>
      </c>
      <c r="E4" s="9">
        <v>52.5</v>
      </c>
    </row>
    <row r="5" spans="1:5">
      <c r="A5" s="11"/>
      <c r="B5" s="7" t="s">
        <v>35</v>
      </c>
      <c r="C5" s="8" t="s">
        <v>175</v>
      </c>
      <c r="D5" s="9">
        <v>75</v>
      </c>
      <c r="E5" s="9">
        <v>75</v>
      </c>
    </row>
    <row r="6" spans="1:5">
      <c r="A6" s="11"/>
      <c r="B6" s="7" t="s">
        <v>85</v>
      </c>
      <c r="C6" s="8" t="s">
        <v>176</v>
      </c>
      <c r="D6" s="8">
        <v>97.5</v>
      </c>
      <c r="E6" s="8">
        <v>97.5</v>
      </c>
    </row>
    <row r="7" spans="1:5">
      <c r="A7" s="11"/>
      <c r="B7" s="7" t="s">
        <v>127</v>
      </c>
      <c r="C7" s="8" t="s">
        <v>177</v>
      </c>
      <c r="D7" s="8">
        <v>150</v>
      </c>
      <c r="E7" s="8">
        <v>150</v>
      </c>
    </row>
    <row r="8" spans="1:5" ht="45">
      <c r="A8" s="11" t="s">
        <v>227</v>
      </c>
      <c r="B8" s="7"/>
      <c r="C8" s="8" t="s">
        <v>175</v>
      </c>
      <c r="D8" s="8" t="s">
        <v>178</v>
      </c>
      <c r="E8" s="8" t="s">
        <v>179</v>
      </c>
    </row>
    <row r="9" spans="1:5">
      <c r="A9" s="11"/>
      <c r="B9" s="7"/>
      <c r="C9" s="8"/>
      <c r="D9" s="8"/>
      <c r="E9" s="8"/>
    </row>
    <row r="10" spans="1:5">
      <c r="A10" s="11"/>
      <c r="B10" s="7"/>
      <c r="C10" s="7"/>
      <c r="D10" s="8"/>
      <c r="E10" s="8"/>
    </row>
    <row r="11" spans="1:5">
      <c r="A11" s="11"/>
      <c r="B11" s="7"/>
      <c r="C11" s="7"/>
      <c r="D11" s="8"/>
      <c r="E11" s="8"/>
    </row>
    <row r="12" spans="1:5">
      <c r="A12" s="11"/>
      <c r="B12" s="7"/>
      <c r="C12" s="15"/>
      <c r="D12" s="8"/>
      <c r="E12" s="8"/>
    </row>
    <row r="13" spans="1:5">
      <c r="A13" s="11"/>
      <c r="B13" s="7"/>
      <c r="C13" s="8"/>
      <c r="D13" s="8"/>
      <c r="E13" s="8"/>
    </row>
    <row r="14" spans="1:5">
      <c r="A14" s="11"/>
      <c r="B14" s="7"/>
      <c r="C14" s="7"/>
      <c r="D14" s="8"/>
      <c r="E14" s="8"/>
    </row>
    <row r="15" spans="1:5">
      <c r="A15" s="11"/>
      <c r="B15" s="7"/>
      <c r="C15" s="8"/>
      <c r="D15" s="8"/>
      <c r="E15" s="8"/>
    </row>
    <row r="16" spans="1:5">
      <c r="A16" s="11"/>
      <c r="B16" s="7"/>
      <c r="D16" s="8"/>
      <c r="E16" s="8"/>
    </row>
  </sheetData>
  <mergeCells count="4">
    <mergeCell ref="A1:A2"/>
    <mergeCell ref="B1:B2"/>
    <mergeCell ref="D1:D2"/>
    <mergeCell ref="E1:E2"/>
  </mergeCells>
  <phoneticPr fontId="7" type="noConversion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7" sqref="A1:D7"/>
    </sheetView>
  </sheetViews>
  <sheetFormatPr defaultRowHeight="15"/>
  <cols>
    <col min="1" max="4" width="17" customWidth="1"/>
  </cols>
  <sheetData>
    <row r="1" spans="1:4" ht="30">
      <c r="A1" s="45"/>
      <c r="B1" s="4" t="s">
        <v>26</v>
      </c>
      <c r="C1" s="45" t="s">
        <v>28</v>
      </c>
      <c r="D1" s="45" t="s">
        <v>29</v>
      </c>
    </row>
    <row r="2" spans="1:4">
      <c r="A2" s="45"/>
      <c r="B2" s="4" t="s">
        <v>27</v>
      </c>
      <c r="C2" s="45"/>
      <c r="D2" s="45"/>
    </row>
    <row r="3" spans="1:4" ht="30">
      <c r="A3" s="4" t="s">
        <v>202</v>
      </c>
      <c r="B3" s="7" t="s">
        <v>58</v>
      </c>
      <c r="C3" s="8" t="s">
        <v>55</v>
      </c>
      <c r="D3" s="8">
        <v>35</v>
      </c>
    </row>
    <row r="4" spans="1:4" ht="45">
      <c r="A4" s="4" t="s">
        <v>203</v>
      </c>
      <c r="B4" s="7" t="s">
        <v>58</v>
      </c>
      <c r="C4" s="7" t="s">
        <v>56</v>
      </c>
      <c r="D4" s="39" t="s">
        <v>222</v>
      </c>
    </row>
    <row r="5" spans="1:4" ht="42.75">
      <c r="A5" s="4" t="s">
        <v>57</v>
      </c>
      <c r="B5" s="7" t="s">
        <v>47</v>
      </c>
      <c r="C5" s="7" t="s">
        <v>56</v>
      </c>
      <c r="D5" s="39" t="s">
        <v>222</v>
      </c>
    </row>
    <row r="6" spans="1:4" ht="42.75">
      <c r="A6" s="4" t="s">
        <v>48</v>
      </c>
      <c r="B6" s="7" t="s">
        <v>49</v>
      </c>
      <c r="C6" s="7" t="s">
        <v>56</v>
      </c>
      <c r="D6" s="9" t="s">
        <v>222</v>
      </c>
    </row>
    <row r="7" spans="1:4" ht="99.75">
      <c r="A7" s="21" t="s">
        <v>204</v>
      </c>
      <c r="C7" s="8" t="s">
        <v>223</v>
      </c>
      <c r="D7" s="39" t="s">
        <v>224</v>
      </c>
    </row>
    <row r="9" spans="1:4" ht="30" customHeight="1"/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>
      <selection sqref="A1:D8"/>
    </sheetView>
  </sheetViews>
  <sheetFormatPr defaultRowHeight="15"/>
  <cols>
    <col min="1" max="1" width="30" customWidth="1"/>
    <col min="2" max="2" width="14.7109375" customWidth="1"/>
    <col min="3" max="3" width="16.28515625" customWidth="1"/>
    <col min="4" max="4" width="14.7109375" customWidth="1"/>
  </cols>
  <sheetData>
    <row r="1" spans="1:4" ht="30">
      <c r="A1" s="45"/>
      <c r="B1" s="4" t="s">
        <v>26</v>
      </c>
      <c r="C1" s="45" t="s">
        <v>28</v>
      </c>
      <c r="D1" s="45" t="s">
        <v>29</v>
      </c>
    </row>
    <row r="2" spans="1:4">
      <c r="A2" s="45"/>
      <c r="B2" s="4" t="s">
        <v>27</v>
      </c>
      <c r="C2" s="45"/>
      <c r="D2" s="45"/>
    </row>
    <row r="3" spans="1:4">
      <c r="A3" s="4" t="s">
        <v>30</v>
      </c>
      <c r="B3" s="7" t="s">
        <v>58</v>
      </c>
      <c r="C3" s="8" t="s">
        <v>236</v>
      </c>
      <c r="D3" s="8">
        <f>11.25*4</f>
        <v>45</v>
      </c>
    </row>
    <row r="4" spans="1:4">
      <c r="A4" s="4" t="s">
        <v>59</v>
      </c>
      <c r="B4" s="7" t="s">
        <v>58</v>
      </c>
      <c r="C4" s="41" t="s">
        <v>236</v>
      </c>
      <c r="D4" s="41">
        <f>11.25*4</f>
        <v>45</v>
      </c>
    </row>
    <row r="5" spans="1:4" ht="42.75">
      <c r="A5" s="4" t="s">
        <v>60</v>
      </c>
      <c r="B5" s="7"/>
      <c r="C5" s="8" t="s">
        <v>237</v>
      </c>
      <c r="D5" s="9" t="s">
        <v>238</v>
      </c>
    </row>
    <row r="6" spans="1:4" ht="28.5">
      <c r="A6" s="4" t="s">
        <v>62</v>
      </c>
      <c r="B6" s="7" t="s">
        <v>47</v>
      </c>
      <c r="C6" s="8" t="s">
        <v>239</v>
      </c>
      <c r="D6" s="9" t="s">
        <v>46</v>
      </c>
    </row>
    <row r="7" spans="1:4" ht="28.5">
      <c r="A7" s="4" t="s">
        <v>61</v>
      </c>
      <c r="C7" s="41" t="s">
        <v>239</v>
      </c>
      <c r="D7" s="9" t="s">
        <v>46</v>
      </c>
    </row>
    <row r="8" spans="1:4" ht="28.5">
      <c r="A8" s="4" t="s">
        <v>48</v>
      </c>
      <c r="B8" s="7" t="s">
        <v>49</v>
      </c>
      <c r="C8" s="8" t="s">
        <v>240</v>
      </c>
      <c r="D8" s="9" t="s">
        <v>46</v>
      </c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BC05-4CA1-404F-850A-150821BC068A}">
  <dimension ref="A1:D9"/>
  <sheetViews>
    <sheetView workbookViewId="0">
      <selection activeCell="D6" sqref="D6"/>
    </sheetView>
  </sheetViews>
  <sheetFormatPr defaultRowHeight="15"/>
  <cols>
    <col min="1" max="4" width="22.5703125" customWidth="1"/>
  </cols>
  <sheetData>
    <row r="1" spans="1:4">
      <c r="A1" s="45"/>
      <c r="B1" s="44" t="s">
        <v>26</v>
      </c>
      <c r="C1" s="45" t="s">
        <v>28</v>
      </c>
      <c r="D1" s="45" t="s">
        <v>29</v>
      </c>
    </row>
    <row r="2" spans="1:4">
      <c r="A2" s="45"/>
      <c r="B2" s="44" t="s">
        <v>27</v>
      </c>
      <c r="C2" s="45"/>
      <c r="D2" s="45"/>
    </row>
    <row r="3" spans="1:4">
      <c r="A3" s="44" t="s">
        <v>30</v>
      </c>
      <c r="B3" s="7" t="s">
        <v>58</v>
      </c>
      <c r="C3" s="41" t="s">
        <v>242</v>
      </c>
      <c r="D3" s="41">
        <f>24*4</f>
        <v>96</v>
      </c>
    </row>
    <row r="4" spans="1:4">
      <c r="A4" s="44" t="s">
        <v>243</v>
      </c>
      <c r="B4" s="7" t="s">
        <v>58</v>
      </c>
      <c r="C4" s="41" t="s">
        <v>242</v>
      </c>
      <c r="D4" s="41">
        <f>24*4</f>
        <v>96</v>
      </c>
    </row>
    <row r="5" spans="1:4" ht="30">
      <c r="A5" s="44" t="s">
        <v>244</v>
      </c>
      <c r="B5" s="7" t="s">
        <v>58</v>
      </c>
      <c r="C5" s="41" t="s">
        <v>245</v>
      </c>
      <c r="D5" s="41">
        <f>48*4</f>
        <v>192</v>
      </c>
    </row>
    <row r="6" spans="1:4" ht="30">
      <c r="A6" s="44" t="s">
        <v>60</v>
      </c>
      <c r="B6" s="7"/>
      <c r="C6" s="41" t="s">
        <v>246</v>
      </c>
      <c r="D6" s="42" t="s">
        <v>46</v>
      </c>
    </row>
    <row r="7" spans="1:4">
      <c r="A7" s="44" t="s">
        <v>62</v>
      </c>
      <c r="B7" s="7" t="s">
        <v>47</v>
      </c>
      <c r="C7" s="41" t="s">
        <v>246</v>
      </c>
      <c r="D7" s="42" t="s">
        <v>46</v>
      </c>
    </row>
    <row r="8" spans="1:4">
      <c r="A8" s="44" t="s">
        <v>61</v>
      </c>
      <c r="C8" s="41" t="s">
        <v>246</v>
      </c>
      <c r="D8" s="42" t="s">
        <v>46</v>
      </c>
    </row>
    <row r="9" spans="1:4" ht="28.5">
      <c r="A9" s="44" t="s">
        <v>48</v>
      </c>
      <c r="B9" s="7" t="s">
        <v>49</v>
      </c>
      <c r="C9" s="41" t="s">
        <v>246</v>
      </c>
      <c r="D9" s="42" t="s">
        <v>46</v>
      </c>
    </row>
  </sheetData>
  <mergeCells count="3">
    <mergeCell ref="A1:A2"/>
    <mergeCell ref="C1:C2"/>
    <mergeCell ref="D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sqref="A1:E2"/>
    </sheetView>
  </sheetViews>
  <sheetFormatPr defaultColWidth="15.7109375" defaultRowHeight="15"/>
  <cols>
    <col min="3" max="3" width="23" customWidth="1"/>
  </cols>
  <sheetData>
    <row r="1" spans="1:5">
      <c r="A1" s="45"/>
      <c r="B1" s="45"/>
      <c r="C1" s="5" t="s">
        <v>26</v>
      </c>
      <c r="D1" s="45" t="s">
        <v>28</v>
      </c>
      <c r="E1" s="45" t="s">
        <v>29</v>
      </c>
    </row>
    <row r="2" spans="1:5">
      <c r="A2" s="45"/>
      <c r="B2" s="45"/>
      <c r="C2" s="5" t="s">
        <v>27</v>
      </c>
      <c r="D2" s="45"/>
      <c r="E2" s="45"/>
    </row>
    <row r="3" spans="1:5" ht="30">
      <c r="A3" s="5" t="s">
        <v>149</v>
      </c>
      <c r="B3" s="7" t="s">
        <v>58</v>
      </c>
      <c r="C3" s="7" t="s">
        <v>58</v>
      </c>
      <c r="D3" s="8" t="s">
        <v>150</v>
      </c>
      <c r="E3" s="8">
        <v>40</v>
      </c>
    </row>
    <row r="4" spans="1:5" ht="60">
      <c r="A4" s="5" t="s">
        <v>126</v>
      </c>
      <c r="B4" s="7" t="s">
        <v>31</v>
      </c>
      <c r="C4" s="8" t="s">
        <v>120</v>
      </c>
      <c r="D4" s="8" t="str">
        <f>"$"&amp;E4/4&amp;" per quarter"</f>
        <v>$62.5 per quarter</v>
      </c>
      <c r="E4" s="8">
        <v>250</v>
      </c>
    </row>
    <row r="5" spans="1:5" ht="28.5">
      <c r="A5" s="5"/>
      <c r="B5" s="7" t="s">
        <v>33</v>
      </c>
      <c r="C5" s="7" t="s">
        <v>134</v>
      </c>
      <c r="D5" s="8" t="str">
        <f t="shared" ref="D5:D21" si="0">"$"&amp;E5/4&amp;" per quarter"</f>
        <v>$125 per quarter</v>
      </c>
      <c r="E5" s="8">
        <v>500</v>
      </c>
    </row>
    <row r="6" spans="1:5" ht="28.5">
      <c r="A6" s="5"/>
      <c r="B6" s="7" t="s">
        <v>35</v>
      </c>
      <c r="C6" s="15" t="s">
        <v>135</v>
      </c>
      <c r="D6" s="8" t="str">
        <f t="shared" si="0"/>
        <v>$187.5 per quarter</v>
      </c>
      <c r="E6" s="8">
        <v>750</v>
      </c>
    </row>
    <row r="7" spans="1:5" ht="28.5">
      <c r="A7" s="5"/>
      <c r="B7" s="7" t="s">
        <v>85</v>
      </c>
      <c r="C7" s="8" t="s">
        <v>136</v>
      </c>
      <c r="D7" s="8" t="str">
        <f t="shared" si="0"/>
        <v>$250 per quarter</v>
      </c>
      <c r="E7" s="8">
        <v>1000</v>
      </c>
    </row>
    <row r="8" spans="1:5" ht="28.5">
      <c r="A8" s="5"/>
      <c r="B8" s="7" t="s">
        <v>127</v>
      </c>
      <c r="C8" s="7" t="s">
        <v>137</v>
      </c>
      <c r="D8" s="8" t="str">
        <f t="shared" si="0"/>
        <v>$375 per quarter</v>
      </c>
      <c r="E8" s="8">
        <f>E7+500</f>
        <v>1500</v>
      </c>
    </row>
    <row r="9" spans="1:5" ht="28.5">
      <c r="A9" s="5"/>
      <c r="B9" s="7" t="s">
        <v>128</v>
      </c>
      <c r="C9" s="7" t="s">
        <v>138</v>
      </c>
      <c r="D9" s="8" t="str">
        <f t="shared" si="0"/>
        <v>$500 per quarter</v>
      </c>
      <c r="E9" s="8">
        <f t="shared" ref="E9:E21" si="1">E8+500</f>
        <v>2000</v>
      </c>
    </row>
    <row r="10" spans="1:5" ht="28.5">
      <c r="A10" s="5"/>
      <c r="B10" s="7" t="s">
        <v>129</v>
      </c>
      <c r="C10" s="15" t="s">
        <v>139</v>
      </c>
      <c r="D10" s="8" t="str">
        <f t="shared" si="0"/>
        <v>$625 per quarter</v>
      </c>
      <c r="E10" s="8">
        <f t="shared" si="1"/>
        <v>2500</v>
      </c>
    </row>
    <row r="11" spans="1:5" ht="28.5">
      <c r="A11" s="5"/>
      <c r="B11" s="7" t="s">
        <v>130</v>
      </c>
      <c r="C11" s="8" t="s">
        <v>140</v>
      </c>
      <c r="D11" s="8" t="str">
        <f t="shared" si="0"/>
        <v>$750 per quarter</v>
      </c>
      <c r="E11" s="8">
        <f t="shared" si="1"/>
        <v>3000</v>
      </c>
    </row>
    <row r="12" spans="1:5" ht="28.5">
      <c r="A12" s="5"/>
      <c r="B12" s="7" t="s">
        <v>131</v>
      </c>
      <c r="C12" s="7" t="s">
        <v>141</v>
      </c>
      <c r="D12" s="8" t="str">
        <f t="shared" si="0"/>
        <v>$875 per quarter</v>
      </c>
      <c r="E12" s="8">
        <f t="shared" si="1"/>
        <v>3500</v>
      </c>
    </row>
    <row r="13" spans="1:5" ht="28.5">
      <c r="A13" s="5"/>
      <c r="B13" s="7" t="s">
        <v>132</v>
      </c>
      <c r="C13" s="8" t="s">
        <v>159</v>
      </c>
      <c r="D13" s="8" t="str">
        <f t="shared" si="0"/>
        <v>$1000 per quarter</v>
      </c>
      <c r="E13" s="8">
        <f t="shared" si="1"/>
        <v>4000</v>
      </c>
    </row>
    <row r="14" spans="1:5" ht="28.5">
      <c r="A14" s="5"/>
      <c r="B14" s="7" t="s">
        <v>151</v>
      </c>
      <c r="C14" s="8" t="s">
        <v>160</v>
      </c>
      <c r="D14" s="8" t="str">
        <f t="shared" si="0"/>
        <v>$1125 per quarter</v>
      </c>
      <c r="E14" s="8">
        <f t="shared" si="1"/>
        <v>4500</v>
      </c>
    </row>
    <row r="15" spans="1:5" ht="28.5">
      <c r="A15" s="5"/>
      <c r="B15" s="7" t="s">
        <v>152</v>
      </c>
      <c r="C15" s="8" t="s">
        <v>161</v>
      </c>
      <c r="D15" s="8" t="str">
        <f t="shared" si="0"/>
        <v>$1250 per quarter</v>
      </c>
      <c r="E15" s="8">
        <f t="shared" si="1"/>
        <v>5000</v>
      </c>
    </row>
    <row r="16" spans="1:5" ht="28.5">
      <c r="A16" s="5"/>
      <c r="B16" s="7" t="s">
        <v>153</v>
      </c>
      <c r="C16" s="8" t="s">
        <v>162</v>
      </c>
      <c r="D16" s="8" t="str">
        <f t="shared" si="0"/>
        <v>$1375 per quarter</v>
      </c>
      <c r="E16" s="8">
        <f t="shared" si="1"/>
        <v>5500</v>
      </c>
    </row>
    <row r="17" spans="1:5" ht="28.5">
      <c r="A17" s="5"/>
      <c r="B17" s="7" t="s">
        <v>154</v>
      </c>
      <c r="C17" s="8" t="s">
        <v>163</v>
      </c>
      <c r="D17" s="8" t="str">
        <f t="shared" si="0"/>
        <v>$1500 per quarter</v>
      </c>
      <c r="E17" s="8">
        <f t="shared" si="1"/>
        <v>6000</v>
      </c>
    </row>
    <row r="18" spans="1:5" ht="28.5">
      <c r="A18" s="5"/>
      <c r="B18" s="7" t="s">
        <v>155</v>
      </c>
      <c r="C18" s="8" t="s">
        <v>164</v>
      </c>
      <c r="D18" s="8" t="str">
        <f t="shared" si="0"/>
        <v>$1625 per quarter</v>
      </c>
      <c r="E18" s="8">
        <f t="shared" si="1"/>
        <v>6500</v>
      </c>
    </row>
    <row r="19" spans="1:5" ht="28.5">
      <c r="A19" s="5"/>
      <c r="B19" s="7" t="s">
        <v>156</v>
      </c>
      <c r="C19" s="8" t="s">
        <v>165</v>
      </c>
      <c r="D19" s="8" t="str">
        <f t="shared" si="0"/>
        <v>$1750 per quarter</v>
      </c>
      <c r="E19" s="8">
        <f t="shared" si="1"/>
        <v>7000</v>
      </c>
    </row>
    <row r="20" spans="1:5" ht="28.5">
      <c r="A20" s="5"/>
      <c r="B20" s="7" t="s">
        <v>157</v>
      </c>
      <c r="C20" s="8" t="s">
        <v>166</v>
      </c>
      <c r="D20" s="8" t="str">
        <f t="shared" si="0"/>
        <v>$1875 per quarter</v>
      </c>
      <c r="E20" s="8">
        <f t="shared" si="1"/>
        <v>7500</v>
      </c>
    </row>
    <row r="21" spans="1:5" ht="28.5">
      <c r="A21" s="5"/>
      <c r="B21" s="7" t="s">
        <v>158</v>
      </c>
      <c r="C21" s="8" t="s">
        <v>167</v>
      </c>
      <c r="D21" s="8" t="str">
        <f t="shared" si="0"/>
        <v>$2000 per quarter</v>
      </c>
      <c r="E21" s="8">
        <f t="shared" si="1"/>
        <v>8000</v>
      </c>
    </row>
  </sheetData>
  <mergeCells count="4">
    <mergeCell ref="A1:A2"/>
    <mergeCell ref="B1:B2"/>
    <mergeCell ref="D1:D2"/>
    <mergeCell ref="E1:E2"/>
  </mergeCells>
  <phoneticPr fontId="7" type="noConversion"/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D7" sqref="A1:D7"/>
    </sheetView>
  </sheetViews>
  <sheetFormatPr defaultRowHeight="15"/>
  <cols>
    <col min="1" max="4" width="19.5703125" customWidth="1"/>
  </cols>
  <sheetData>
    <row r="1" spans="1:4">
      <c r="A1" s="45"/>
      <c r="B1" s="4" t="s">
        <v>26</v>
      </c>
      <c r="C1" s="45" t="s">
        <v>28</v>
      </c>
      <c r="D1" s="45" t="s">
        <v>29</v>
      </c>
    </row>
    <row r="2" spans="1:4">
      <c r="A2" s="45"/>
      <c r="B2" s="4" t="s">
        <v>27</v>
      </c>
      <c r="C2" s="45"/>
      <c r="D2" s="45"/>
    </row>
    <row r="3" spans="1:4">
      <c r="A3" s="4" t="s">
        <v>30</v>
      </c>
      <c r="B3" s="7" t="s">
        <v>58</v>
      </c>
      <c r="C3" s="8" t="s">
        <v>64</v>
      </c>
      <c r="D3" s="8">
        <f>25*4</f>
        <v>100</v>
      </c>
    </row>
    <row r="4" spans="1:4" ht="57">
      <c r="A4" s="4" t="s">
        <v>43</v>
      </c>
      <c r="B4" s="7" t="s">
        <v>65</v>
      </c>
      <c r="C4" s="8" t="s">
        <v>67</v>
      </c>
      <c r="D4" s="9" t="s">
        <v>46</v>
      </c>
    </row>
    <row r="5" spans="1:4" ht="57">
      <c r="A5" s="4" t="s">
        <v>62</v>
      </c>
      <c r="B5" s="7" t="s">
        <v>47</v>
      </c>
      <c r="C5" s="8" t="s">
        <v>67</v>
      </c>
      <c r="D5" s="9" t="s">
        <v>46</v>
      </c>
    </row>
    <row r="6" spans="1:4" ht="57">
      <c r="A6" s="4" t="s">
        <v>61</v>
      </c>
      <c r="C6" s="8" t="s">
        <v>67</v>
      </c>
      <c r="D6" s="9" t="s">
        <v>46</v>
      </c>
    </row>
    <row r="7" spans="1:4" ht="57">
      <c r="A7" s="4" t="s">
        <v>48</v>
      </c>
      <c r="B7" s="7" t="s">
        <v>49</v>
      </c>
      <c r="C7" s="8" t="s">
        <v>67</v>
      </c>
      <c r="D7" s="9" t="s">
        <v>46</v>
      </c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E13" sqref="A1:E13"/>
    </sheetView>
  </sheetViews>
  <sheetFormatPr defaultColWidth="16.85546875" defaultRowHeight="15"/>
  <cols>
    <col min="2" max="2" width="19.28515625" customWidth="1"/>
  </cols>
  <sheetData>
    <row r="1" spans="1:5" ht="30">
      <c r="A1" s="45"/>
      <c r="B1" s="45"/>
      <c r="C1" s="11" t="s">
        <v>26</v>
      </c>
      <c r="D1" s="45" t="s">
        <v>28</v>
      </c>
      <c r="E1" s="45" t="s">
        <v>29</v>
      </c>
    </row>
    <row r="2" spans="1:5">
      <c r="A2" s="45"/>
      <c r="B2" s="45"/>
      <c r="C2" s="11" t="s">
        <v>27</v>
      </c>
      <c r="D2" s="45"/>
      <c r="E2" s="45"/>
    </row>
    <row r="3" spans="1:5" ht="28.5">
      <c r="A3" s="11" t="s">
        <v>30</v>
      </c>
      <c r="B3" s="7"/>
      <c r="C3" s="8" t="s">
        <v>189</v>
      </c>
      <c r="D3" s="8" t="s">
        <v>91</v>
      </c>
      <c r="E3" s="8">
        <v>25</v>
      </c>
    </row>
    <row r="4" spans="1:5" ht="42.75">
      <c r="A4" s="11" t="s">
        <v>43</v>
      </c>
      <c r="B4" s="7" t="s">
        <v>181</v>
      </c>
      <c r="C4" s="8" t="s">
        <v>189</v>
      </c>
      <c r="D4" s="8" t="s">
        <v>91</v>
      </c>
      <c r="E4" s="8">
        <v>25</v>
      </c>
    </row>
    <row r="5" spans="1:5" ht="28.5">
      <c r="A5" s="11" t="s">
        <v>182</v>
      </c>
      <c r="B5" s="7"/>
      <c r="C5" s="8" t="s">
        <v>189</v>
      </c>
      <c r="D5" s="8" t="s">
        <v>91</v>
      </c>
      <c r="E5" s="8">
        <v>500</v>
      </c>
    </row>
    <row r="6" spans="1:5" ht="45">
      <c r="A6" s="11" t="s">
        <v>183</v>
      </c>
      <c r="B6" s="7"/>
      <c r="C6" s="8" t="s">
        <v>189</v>
      </c>
      <c r="D6" s="8" t="s">
        <v>91</v>
      </c>
      <c r="E6" s="8">
        <v>500</v>
      </c>
    </row>
    <row r="7" spans="1:5" ht="30">
      <c r="A7" s="11" t="s">
        <v>185</v>
      </c>
      <c r="B7" s="7"/>
      <c r="C7" s="8" t="s">
        <v>189</v>
      </c>
      <c r="D7" s="8" t="s">
        <v>91</v>
      </c>
      <c r="E7" s="8">
        <v>500</v>
      </c>
    </row>
    <row r="8" spans="1:5" ht="75">
      <c r="A8" s="11" t="s">
        <v>184</v>
      </c>
      <c r="C8" s="8" t="s">
        <v>189</v>
      </c>
      <c r="D8" s="8" t="s">
        <v>91</v>
      </c>
      <c r="E8" s="8">
        <v>200</v>
      </c>
    </row>
    <row r="9" spans="1:5" ht="30">
      <c r="A9" s="11" t="s">
        <v>57</v>
      </c>
      <c r="B9" s="7" t="s">
        <v>47</v>
      </c>
      <c r="C9" s="8" t="s">
        <v>189</v>
      </c>
      <c r="D9" s="8" t="s">
        <v>91</v>
      </c>
      <c r="E9" s="8">
        <v>500</v>
      </c>
    </row>
    <row r="10" spans="1:5" ht="28.5">
      <c r="A10" s="11" t="s">
        <v>187</v>
      </c>
      <c r="B10" s="7"/>
      <c r="C10" s="8" t="s">
        <v>189</v>
      </c>
      <c r="D10" s="8" t="s">
        <v>91</v>
      </c>
      <c r="E10" s="8">
        <v>25</v>
      </c>
    </row>
    <row r="11" spans="1:5" ht="45">
      <c r="A11" s="11" t="s">
        <v>188</v>
      </c>
      <c r="B11" s="7"/>
      <c r="C11" s="8" t="s">
        <v>189</v>
      </c>
      <c r="D11" s="8" t="s">
        <v>91</v>
      </c>
      <c r="E11" s="8">
        <v>25</v>
      </c>
    </row>
    <row r="12" spans="1:5" ht="45">
      <c r="A12" s="11" t="s">
        <v>191</v>
      </c>
      <c r="B12" s="7"/>
      <c r="C12" s="8" t="s">
        <v>189</v>
      </c>
      <c r="D12" s="8" t="s">
        <v>91</v>
      </c>
      <c r="E12" s="8">
        <v>500</v>
      </c>
    </row>
    <row r="13" spans="1:5" ht="30">
      <c r="A13" s="11" t="s">
        <v>186</v>
      </c>
      <c r="C13" s="8" t="s">
        <v>189</v>
      </c>
      <c r="D13" s="8" t="s">
        <v>91</v>
      </c>
      <c r="E13" s="8">
        <v>0</v>
      </c>
    </row>
    <row r="14" spans="1:5">
      <c r="E14" s="8"/>
    </row>
    <row r="15" spans="1:5">
      <c r="E15" s="8"/>
    </row>
  </sheetData>
  <mergeCells count="4">
    <mergeCell ref="A1:A2"/>
    <mergeCell ref="B1:B2"/>
    <mergeCell ref="D1:D2"/>
    <mergeCell ref="E1:E2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sqref="A1:A2"/>
    </sheetView>
  </sheetViews>
  <sheetFormatPr defaultColWidth="17.140625" defaultRowHeight="15"/>
  <sheetData>
    <row r="1" spans="1:4" ht="30">
      <c r="A1" s="45"/>
      <c r="B1" s="4" t="s">
        <v>26</v>
      </c>
      <c r="C1" s="45" t="s">
        <v>28</v>
      </c>
      <c r="D1" s="45" t="s">
        <v>29</v>
      </c>
    </row>
    <row r="2" spans="1:4">
      <c r="A2" s="45"/>
      <c r="B2" s="4" t="s">
        <v>27</v>
      </c>
      <c r="C2" s="45"/>
      <c r="D2" s="45"/>
    </row>
    <row r="3" spans="1:4">
      <c r="A3" s="4" t="s">
        <v>30</v>
      </c>
      <c r="B3" s="33"/>
      <c r="C3" s="33">
        <v>44</v>
      </c>
      <c r="D3" s="33">
        <v>176</v>
      </c>
    </row>
    <row r="4" spans="1:4" ht="45">
      <c r="A4" s="4" t="s">
        <v>77</v>
      </c>
      <c r="B4" s="33"/>
      <c r="C4" s="34">
        <v>44</v>
      </c>
      <c r="D4" s="33">
        <v>176</v>
      </c>
    </row>
    <row r="5" spans="1:4" ht="28.5">
      <c r="A5" s="4" t="s">
        <v>62</v>
      </c>
      <c r="B5" s="33">
        <v>2800</v>
      </c>
      <c r="C5" s="34" t="s">
        <v>218</v>
      </c>
      <c r="D5" s="33" t="s">
        <v>46</v>
      </c>
    </row>
    <row r="6" spans="1:4" ht="28.5">
      <c r="A6" s="4" t="s">
        <v>61</v>
      </c>
      <c r="B6" s="33">
        <v>2800</v>
      </c>
      <c r="C6" s="34" t="s">
        <v>218</v>
      </c>
      <c r="D6" s="33" t="s">
        <v>46</v>
      </c>
    </row>
    <row r="7" spans="1:4" ht="28.5">
      <c r="A7" s="4" t="s">
        <v>48</v>
      </c>
      <c r="B7" s="33">
        <v>2800</v>
      </c>
      <c r="C7" s="33" t="s">
        <v>218</v>
      </c>
      <c r="D7" s="33" t="s">
        <v>46</v>
      </c>
    </row>
  </sheetData>
  <mergeCells count="3">
    <mergeCell ref="A1:A2"/>
    <mergeCell ref="C1:C2"/>
    <mergeCell ref="D1:D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workbookViewId="0">
      <selection activeCell="F8" sqref="F8"/>
    </sheetView>
  </sheetViews>
  <sheetFormatPr defaultColWidth="16.85546875" defaultRowHeight="15"/>
  <cols>
    <col min="1" max="1" width="22" customWidth="1"/>
    <col min="2" max="2" width="16.85546875" customWidth="1"/>
  </cols>
  <sheetData>
    <row r="1" spans="1:5">
      <c r="A1" s="45"/>
      <c r="B1" s="45" t="s">
        <v>201</v>
      </c>
      <c r="C1" s="45" t="s">
        <v>200</v>
      </c>
      <c r="D1" s="45" t="s">
        <v>28</v>
      </c>
      <c r="E1" s="45" t="s">
        <v>29</v>
      </c>
    </row>
    <row r="2" spans="1:5" ht="36.75" customHeight="1">
      <c r="A2" s="45"/>
      <c r="B2" s="45"/>
      <c r="C2" s="45" t="s">
        <v>27</v>
      </c>
      <c r="D2" s="45"/>
      <c r="E2" s="45"/>
    </row>
    <row r="3" spans="1:5" ht="28.5">
      <c r="A3" s="5" t="s">
        <v>30</v>
      </c>
      <c r="B3" s="8" t="s">
        <v>91</v>
      </c>
      <c r="C3" s="12">
        <v>1</v>
      </c>
      <c r="D3" s="8" t="s">
        <v>92</v>
      </c>
      <c r="E3" s="8">
        <f>10.17*4</f>
        <v>40.68</v>
      </c>
    </row>
    <row r="4" spans="1:5" ht="28.5">
      <c r="A4" s="5" t="s">
        <v>43</v>
      </c>
      <c r="B4" s="8" t="s">
        <v>91</v>
      </c>
      <c r="C4" s="12">
        <v>1</v>
      </c>
      <c r="D4" s="8" t="s">
        <v>92</v>
      </c>
      <c r="E4" s="8">
        <f>10.17*4</f>
        <v>40.68</v>
      </c>
    </row>
    <row r="5" spans="1:5" ht="60">
      <c r="A5" s="5" t="s">
        <v>93</v>
      </c>
      <c r="B5" s="7" t="s">
        <v>95</v>
      </c>
      <c r="C5" s="12">
        <v>1</v>
      </c>
      <c r="D5" s="9" t="str">
        <f>"up to $" &amp; 3.39*C5*(10)&amp;" per month"</f>
        <v>up to $33.9 per month</v>
      </c>
      <c r="E5" s="7" t="s">
        <v>179</v>
      </c>
    </row>
    <row r="6" spans="1:5" ht="28.5">
      <c r="A6" s="11"/>
      <c r="B6" s="7" t="s">
        <v>96</v>
      </c>
      <c r="C6" s="12">
        <v>0.9</v>
      </c>
      <c r="D6" s="9" t="str">
        <f>"up to $" &amp; 3.39*C6*(50)</f>
        <v>up to $152.55</v>
      </c>
      <c r="E6" s="7" t="s">
        <v>179</v>
      </c>
    </row>
    <row r="7" spans="1:5" ht="28.5">
      <c r="A7" s="11"/>
      <c r="B7" s="7" t="s">
        <v>97</v>
      </c>
      <c r="C7" s="12">
        <v>0.8</v>
      </c>
      <c r="D7" s="9" t="str">
        <f>"up to $" &amp; 3.39*C7*(100)</f>
        <v>up to $271.2</v>
      </c>
      <c r="E7" s="7" t="s">
        <v>179</v>
      </c>
    </row>
    <row r="8" spans="1:5" ht="28.5">
      <c r="A8" s="11"/>
      <c r="B8" s="7" t="s">
        <v>98</v>
      </c>
      <c r="C8" s="12">
        <v>0.7</v>
      </c>
      <c r="D8" s="9" t="str">
        <f>"up to $" &amp; 3.39*C8*(500)</f>
        <v>up to $1186.5</v>
      </c>
      <c r="E8" s="7" t="s">
        <v>179</v>
      </c>
    </row>
    <row r="9" spans="1:5">
      <c r="C9" s="12"/>
    </row>
    <row r="10" spans="1:5">
      <c r="C10" s="12"/>
    </row>
    <row r="11" spans="1:5">
      <c r="C11" s="12"/>
    </row>
  </sheetData>
  <mergeCells count="5">
    <mergeCell ref="A1:A2"/>
    <mergeCell ref="C1:C2"/>
    <mergeCell ref="D1:D2"/>
    <mergeCell ref="B1:B2"/>
    <mergeCell ref="E1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604b5c8f198802db694f8ca4ca08835e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1a4f4cae2afde2c1d5212bf386c35efa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CE4F7-5618-4A70-9C64-8746FC85C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760E75-AFCE-472E-914B-0A6ECA2F9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89E48-F507-4AE4-9824-AA26F9FE01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Overview of SEF</vt:lpstr>
      <vt:lpstr>Ashland</vt:lpstr>
      <vt:lpstr>Braintree</vt:lpstr>
      <vt:lpstr>Bellingham</vt:lpstr>
      <vt:lpstr>Chelmsford</vt:lpstr>
      <vt:lpstr>Chicopee</vt:lpstr>
      <vt:lpstr>East Longmeadow</vt:lpstr>
      <vt:lpstr>Fall River</vt:lpstr>
      <vt:lpstr>Longmeadow</vt:lpstr>
      <vt:lpstr>Millis</vt:lpstr>
      <vt:lpstr>Milton</vt:lpstr>
      <vt:lpstr>Newton</vt:lpstr>
      <vt:lpstr>Northampton</vt:lpstr>
      <vt:lpstr>Pepperell</vt:lpstr>
      <vt:lpstr>Reading</vt:lpstr>
      <vt:lpstr>Shrewsbury</vt:lpstr>
      <vt:lpstr>Westfield</vt:lpstr>
      <vt:lpstr>Westford</vt:lpstr>
      <vt:lpstr>Ashland!Print_Area</vt:lpstr>
      <vt:lpstr>Braintree!Print_Area</vt:lpstr>
      <vt:lpstr>Chelmsford!Print_Area</vt:lpstr>
      <vt:lpstr>Chicopee!Print_Area</vt:lpstr>
      <vt:lpstr>'East Longmeadow'!Print_Area</vt:lpstr>
      <vt:lpstr>'Fall River'!Print_Area</vt:lpstr>
      <vt:lpstr>Longmeadow!Print_Area</vt:lpstr>
      <vt:lpstr>Millis!Print_Area</vt:lpstr>
      <vt:lpstr>Milton!Print_Area</vt:lpstr>
      <vt:lpstr>Newton!Print_Area</vt:lpstr>
      <vt:lpstr>Northampton!Print_Area</vt:lpstr>
      <vt:lpstr>'Overview of SEF'!Print_Area</vt:lpstr>
      <vt:lpstr>Pepperell!Print_Area</vt:lpstr>
      <vt:lpstr>Reading!Print_Area</vt:lpstr>
      <vt:lpstr>Shrewsbury!Print_Area</vt:lpstr>
      <vt:lpstr>Westfield!Print_Area</vt:lpstr>
      <vt:lpstr>Westford!Print_Area</vt:lpstr>
      <vt:lpstr>Chelmsford!Print_Titles</vt:lpstr>
    </vt:vector>
  </TitlesOfParts>
  <Company>EOEEA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Schifman, Laura (DEP)</dc:creator>
  <cp:lastModifiedBy>Laura Schifman</cp:lastModifiedBy>
  <cp:lastPrinted>2019-12-05T21:00:49Z</cp:lastPrinted>
  <dcterms:created xsi:type="dcterms:W3CDTF">2019-11-14T20:11:41Z</dcterms:created>
  <dcterms:modified xsi:type="dcterms:W3CDTF">2020-11-23T22:57:04Z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